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 activeTab="1"/>
  </bookViews>
  <sheets>
    <sheet name="ДВ,ДЦ,Р" sheetId="1" r:id="rId1"/>
    <sheet name="Эстафета" sheetId="7" r:id="rId2"/>
    <sheet name="Командный зачет" sheetId="4" r:id="rId3"/>
  </sheets>
  <definedNames>
    <definedName name="_xlnm._FilterDatabase" localSheetId="0" hidden="1">'ДВ,ДЦ,Р'!$B$131:$Q$133</definedName>
  </definedNames>
  <calcPr calcId="125725"/>
</workbook>
</file>

<file path=xl/calcChain.xml><?xml version="1.0" encoding="utf-8"?>
<calcChain xmlns="http://schemas.openxmlformats.org/spreadsheetml/2006/main">
  <c r="L57" i="1"/>
  <c r="M57" s="1"/>
  <c r="N57" s="1"/>
  <c r="M44"/>
  <c r="N44" s="1"/>
  <c r="L44"/>
  <c r="L64"/>
  <c r="M64" s="1"/>
  <c r="N64" s="1"/>
  <c r="L92"/>
  <c r="M92" s="1"/>
  <c r="N92" s="1"/>
  <c r="H34" i="7"/>
  <c r="H26"/>
  <c r="H18"/>
  <c r="F34"/>
  <c r="F26"/>
  <c r="F18"/>
  <c r="L91" i="1" l="1"/>
  <c r="M91" s="1"/>
  <c r="N91" s="1"/>
  <c r="N117"/>
  <c r="N118"/>
  <c r="N114"/>
  <c r="N110"/>
  <c r="N106"/>
  <c r="N104"/>
  <c r="N107"/>
  <c r="N105"/>
  <c r="N108"/>
  <c r="N109"/>
  <c r="L45"/>
  <c r="M45" s="1"/>
  <c r="N45" s="1"/>
  <c r="L41"/>
  <c r="M41" s="1"/>
  <c r="N41" s="1"/>
  <c r="L40"/>
  <c r="M40" s="1"/>
  <c r="N40" s="1"/>
  <c r="L32"/>
  <c r="M32" s="1"/>
  <c r="N32" s="1"/>
  <c r="N119"/>
  <c r="N116"/>
  <c r="N113"/>
  <c r="N112"/>
  <c r="N102"/>
  <c r="N101"/>
  <c r="N98"/>
  <c r="N99"/>
  <c r="N95"/>
  <c r="N96"/>
  <c r="L86"/>
  <c r="M86" s="1"/>
  <c r="N86" s="1"/>
  <c r="N132"/>
  <c r="N131"/>
  <c r="N133"/>
  <c r="N129"/>
  <c r="N124"/>
  <c r="N125"/>
  <c r="N122"/>
  <c r="N127"/>
  <c r="N126"/>
  <c r="N123"/>
  <c r="L90"/>
  <c r="M90" s="1"/>
  <c r="N90" s="1"/>
  <c r="L89"/>
  <c r="M89" s="1"/>
  <c r="N89" s="1"/>
  <c r="L87"/>
  <c r="M87" s="1"/>
  <c r="N87" s="1"/>
  <c r="L83"/>
  <c r="M83" s="1"/>
  <c r="N83" s="1"/>
  <c r="L82"/>
  <c r="M82" s="1"/>
  <c r="N82" s="1"/>
  <c r="L84"/>
  <c r="M84" s="1"/>
  <c r="N84" s="1"/>
  <c r="L78"/>
  <c r="M78" s="1"/>
  <c r="N78" s="1"/>
  <c r="L80"/>
  <c r="M80" s="1"/>
  <c r="N80" s="1"/>
  <c r="L79"/>
  <c r="M79" s="1"/>
  <c r="N79" s="1"/>
  <c r="L73"/>
  <c r="M73" s="1"/>
  <c r="N73" s="1"/>
  <c r="L76"/>
  <c r="M76" s="1"/>
  <c r="N76" s="1"/>
  <c r="L74"/>
  <c r="M74" s="1"/>
  <c r="N74" s="1"/>
  <c r="L75"/>
  <c r="M75" s="1"/>
  <c r="N75" s="1"/>
  <c r="L71"/>
  <c r="M71" s="1"/>
  <c r="N71" s="1"/>
  <c r="L70"/>
  <c r="M70" s="1"/>
  <c r="N70" s="1"/>
  <c r="L72"/>
  <c r="M72" s="1"/>
  <c r="N72" s="1"/>
  <c r="L68"/>
  <c r="M68" s="1"/>
  <c r="N68" s="1"/>
  <c r="L66"/>
  <c r="M66" s="1"/>
  <c r="N66" s="1"/>
  <c r="L67"/>
  <c r="M67" s="1"/>
  <c r="N67" s="1"/>
  <c r="L62"/>
  <c r="M62" s="1"/>
  <c r="N62" s="1"/>
  <c r="L60"/>
  <c r="M60" s="1"/>
  <c r="N60" s="1"/>
  <c r="L61"/>
  <c r="M61" s="1"/>
  <c r="N61" s="1"/>
  <c r="L58"/>
  <c r="M58" s="1"/>
  <c r="N58" s="1"/>
  <c r="L56"/>
  <c r="M56" s="1"/>
  <c r="N56" s="1"/>
  <c r="L55"/>
  <c r="M55" s="1"/>
  <c r="N55" s="1"/>
  <c r="L51"/>
  <c r="M51" s="1"/>
  <c r="N51" s="1"/>
  <c r="L53"/>
  <c r="M53" s="1"/>
  <c r="N53" s="1"/>
  <c r="L52"/>
  <c r="M52" s="1"/>
  <c r="N52" s="1"/>
  <c r="L47"/>
  <c r="M47" s="1"/>
  <c r="N47" s="1"/>
  <c r="L48"/>
  <c r="M48" s="1"/>
  <c r="N48" s="1"/>
  <c r="L49"/>
  <c r="M49" s="1"/>
  <c r="N49" s="1"/>
  <c r="L43"/>
  <c r="M43" s="1"/>
  <c r="N43" s="1"/>
  <c r="L34"/>
  <c r="M34" s="1"/>
  <c r="N34" s="1"/>
  <c r="L38"/>
  <c r="M38" s="1"/>
  <c r="N38" s="1"/>
  <c r="L36"/>
  <c r="M36" s="1"/>
  <c r="N36" s="1"/>
  <c r="L37"/>
  <c r="M37" s="1"/>
  <c r="N37" s="1"/>
  <c r="L35"/>
  <c r="M35" s="1"/>
  <c r="N35" s="1"/>
  <c r="L31"/>
  <c r="M31" s="1"/>
  <c r="N31" s="1"/>
  <c r="L28"/>
  <c r="M28" s="1"/>
  <c r="N28" s="1"/>
  <c r="L25"/>
  <c r="M25" s="1"/>
  <c r="N25" s="1"/>
  <c r="L29"/>
  <c r="M29" s="1"/>
  <c r="N29" s="1"/>
  <c r="L26"/>
  <c r="M26" s="1"/>
  <c r="N26" s="1"/>
  <c r="L27"/>
  <c r="M27" s="1"/>
  <c r="N27" s="1"/>
  <c r="L21"/>
  <c r="M21" s="1"/>
  <c r="N21" s="1"/>
  <c r="L23"/>
  <c r="M23" s="1"/>
  <c r="N23" s="1"/>
  <c r="L22"/>
  <c r="M22" s="1"/>
  <c r="N22" s="1"/>
  <c r="L17"/>
  <c r="M17" s="1"/>
  <c r="N17" s="1"/>
  <c r="L18"/>
  <c r="M18" s="1"/>
  <c r="N18" s="1"/>
  <c r="L15"/>
  <c r="M15" s="1"/>
  <c r="N15" s="1"/>
  <c r="L19"/>
  <c r="M19" s="1"/>
  <c r="N19" s="1"/>
  <c r="L14"/>
  <c r="M14" s="1"/>
  <c r="N14" s="1"/>
  <c r="L16"/>
  <c r="M16" s="1"/>
  <c r="N16" s="1"/>
</calcChain>
</file>

<file path=xl/sharedStrings.xml><?xml version="1.0" encoding="utf-8"?>
<sst xmlns="http://schemas.openxmlformats.org/spreadsheetml/2006/main" count="654" uniqueCount="218">
  <si>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</si>
  <si>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</si>
  <si>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</si>
  <si>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</si>
  <si>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</si>
  <si>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регламент времени 10 минут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</si>
  <si>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</si>
  <si>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</si>
  <si>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</si>
  <si>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</si>
  <si>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</si>
  <si>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</si>
  <si>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</si>
  <si>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</si>
  <si>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</si>
  <si>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</si>
  <si>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</si>
  <si>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</si>
  <si>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</si>
  <si>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</si>
  <si>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</si>
  <si>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 xml:space="preserve">     ДВОЕБОРЬЕ </t>
  </si>
  <si>
    <t>Вес гирь</t>
  </si>
  <si>
    <t>Весовая категория до 48 кг. Мл. юноши</t>
  </si>
  <si>
    <t>Весовая категория до 53 кг. Мл. юноши</t>
  </si>
  <si>
    <t>Весовая категория до 58 кг. Мл. юноши</t>
  </si>
  <si>
    <t>Весовая категория до 58 кг. Ст. юноши</t>
  </si>
  <si>
    <t>Весовая категория до 63 кг. Мл. юноши</t>
  </si>
  <si>
    <t>Весовая категория до 63 кг. Ст. юноши</t>
  </si>
  <si>
    <t>Весовая категория до 68 кг. Мл. юноши</t>
  </si>
  <si>
    <t>Весовая категория до 68 кг. Ст. юноши</t>
  </si>
  <si>
    <t>Весовая категория до 73 кг. Мл. юноши</t>
  </si>
  <si>
    <t>Весовая категория до 73 кг. Ст. юноши</t>
  </si>
  <si>
    <t>Мл. юноши (14-16)</t>
  </si>
  <si>
    <t>Мл./Ст. Юноши, Юниоры, Девушки</t>
  </si>
  <si>
    <t>ОТКРЫТОЕ ПЕРВЕНСТВО СМОЛЕНСКОЙ ОБЛАСТИ ПО ГИРЕВОМУ СПОРТУ СРЕДИ ЮНОШЕЙ И ЮНИОРОВ</t>
  </si>
  <si>
    <t>Юниоры(19-22)</t>
  </si>
  <si>
    <t>Девушки (19-22)</t>
  </si>
  <si>
    <t>Весовая категория до 63 кг. Юниоры</t>
  </si>
  <si>
    <t>Весовая категория до 68 кг. Юниоры</t>
  </si>
  <si>
    <t>Весовая категория до 85 кг. Юниоры</t>
  </si>
  <si>
    <t>Весовая категория св. 73 кг. Мл. юноши</t>
  </si>
  <si>
    <t>Весовая категория до 73 кг. Юниоры</t>
  </si>
  <si>
    <t>-</t>
  </si>
  <si>
    <t>очки</t>
  </si>
  <si>
    <t>Девушки</t>
  </si>
  <si>
    <t>СВОДНЫЙ ПРОТОКОЛ КОМАНДНОГО ПЕРВЕНСТВА</t>
  </si>
  <si>
    <t xml:space="preserve">                                                 спорт. зал</t>
  </si>
  <si>
    <t>Спортивный зал</t>
  </si>
  <si>
    <t>Мл./Ст. Юноши</t>
  </si>
  <si>
    <t xml:space="preserve">                    СДЮСШОР №1</t>
  </si>
  <si>
    <t>Регламент времени 10 мин.</t>
  </si>
  <si>
    <t>СДЮШОР №1</t>
  </si>
  <si>
    <t xml:space="preserve"> Юноши</t>
  </si>
  <si>
    <t xml:space="preserve"> Юниоры</t>
  </si>
  <si>
    <t>Весовая категория св. 85 кг. Юниоры</t>
  </si>
  <si>
    <t>Девушки (17-22)</t>
  </si>
  <si>
    <t>Красный</t>
  </si>
  <si>
    <t>Дорогобужский р-н</t>
  </si>
  <si>
    <t>Глинка</t>
  </si>
  <si>
    <t>в/к</t>
  </si>
  <si>
    <t>ВА ВПВО</t>
  </si>
  <si>
    <t>Брянская область</t>
  </si>
  <si>
    <t>Девочки</t>
  </si>
  <si>
    <t>Юноши (17-18)</t>
  </si>
  <si>
    <t>20+20+20</t>
  </si>
  <si>
    <t>Главный судья:                      Сергеев С.В., ВК           Главный секретарь:                  Иванов Е.А., 1 кат.</t>
  </si>
  <si>
    <t xml:space="preserve">Ст.судья: Шванев В.Б., МК </t>
  </si>
  <si>
    <t xml:space="preserve">  Ст.судья:  Михалев А.М., 1 кат.                        Ст.судья:    Калякин С.В. 1 кат.       </t>
  </si>
  <si>
    <t>26-27 октября 2019</t>
  </si>
  <si>
    <t>Весовая категория св. 85 кг. Ст. юноши</t>
  </si>
  <si>
    <t>Макаров Дмитрий</t>
  </si>
  <si>
    <t>МС</t>
  </si>
  <si>
    <t>Сергеев С.В.</t>
  </si>
  <si>
    <t>Перочинский Владимир</t>
  </si>
  <si>
    <t>б/р</t>
  </si>
  <si>
    <t>СШОР № 1</t>
  </si>
  <si>
    <t>Гула Д.Л.</t>
  </si>
  <si>
    <t>Лада Андрей</t>
  </si>
  <si>
    <t>1юн.</t>
  </si>
  <si>
    <t>Перочинский Артем</t>
  </si>
  <si>
    <t>Романов Никита</t>
  </si>
  <si>
    <t>Енин Никита</t>
  </si>
  <si>
    <t>Гришунов Алексей</t>
  </si>
  <si>
    <t>Скорин Александр</t>
  </si>
  <si>
    <t>Чалая Т.И.</t>
  </si>
  <si>
    <t>Новиков Олег</t>
  </si>
  <si>
    <t>Сергеев С.В., Чалая Т.И.</t>
  </si>
  <si>
    <t>СШОР №1/ Красный</t>
  </si>
  <si>
    <t>Маркин Иван</t>
  </si>
  <si>
    <t>Аржаная Елизавета</t>
  </si>
  <si>
    <t>Дурлеску Ульяна</t>
  </si>
  <si>
    <t>Новикова Елена</t>
  </si>
  <si>
    <t>Дурлеску Эвелина</t>
  </si>
  <si>
    <t>Фролов Егор</t>
  </si>
  <si>
    <t>Новодугино</t>
  </si>
  <si>
    <t>Мальк А.Н.</t>
  </si>
  <si>
    <t>Маренков Виктор</t>
  </si>
  <si>
    <t>Калякин С.В.</t>
  </si>
  <si>
    <t>Максимов Егор</t>
  </si>
  <si>
    <t>СШОР №1</t>
  </si>
  <si>
    <t>57, 5</t>
  </si>
  <si>
    <t>Абдразаков Рафик</t>
  </si>
  <si>
    <t>КМС</t>
  </si>
  <si>
    <t>СШОР №1/ВА ВПВО</t>
  </si>
  <si>
    <t>Сергеев С.В., Калякин С.В.</t>
  </si>
  <si>
    <t>Сергеев Сергей</t>
  </si>
  <si>
    <t xml:space="preserve">Смирнов Данила </t>
  </si>
  <si>
    <t>СШОР № 1/ВА ВПВО</t>
  </si>
  <si>
    <t>Кизейков Александр</t>
  </si>
  <si>
    <t>Сидоровский Андрей</t>
  </si>
  <si>
    <t>Шванев В.Б</t>
  </si>
  <si>
    <t>Крылов Иван</t>
  </si>
  <si>
    <t>Братишко Егор</t>
  </si>
  <si>
    <t>Куликов Федор</t>
  </si>
  <si>
    <t>Мельк А.Н.</t>
  </si>
  <si>
    <t>Весовая категория до 78 кг. Ст. юноши</t>
  </si>
  <si>
    <t>Моисеенков Николай</t>
  </si>
  <si>
    <t>Моисеенков Андрей</t>
  </si>
  <si>
    <t>Васильев Андрей</t>
  </si>
  <si>
    <t>Баранов Руслан</t>
  </si>
  <si>
    <t>Старовойтова Полина</t>
  </si>
  <si>
    <t>Шванев В.Б.</t>
  </si>
  <si>
    <t>Девочки (10-16)</t>
  </si>
  <si>
    <t>Девочки (17-18)</t>
  </si>
  <si>
    <t>Чепелева Анастасия</t>
  </si>
  <si>
    <t>Абдразаков Равкат</t>
  </si>
  <si>
    <t>Дорман Валерий</t>
  </si>
  <si>
    <t>Болдырев Ярослав</t>
  </si>
  <si>
    <t>Аханов Тимур</t>
  </si>
  <si>
    <t>80, 4</t>
  </si>
  <si>
    <t>Джумазода Давуди</t>
  </si>
  <si>
    <t>Колестратов В.В.</t>
  </si>
  <si>
    <t>Петраков Иван</t>
  </si>
  <si>
    <t>Кодиров Мухаммад</t>
  </si>
  <si>
    <t>Новиков Илья</t>
  </si>
  <si>
    <t>Овчинников Никита</t>
  </si>
  <si>
    <t>Амбросенков Виктор</t>
  </si>
  <si>
    <t>Чалая Татьяна</t>
  </si>
  <si>
    <t>Шванев В.Б., Новиков А.С.</t>
  </si>
  <si>
    <t>Авдеенкова Елена</t>
  </si>
  <si>
    <t>Евтихов Вадим</t>
  </si>
  <si>
    <t>Киселев Евгений</t>
  </si>
  <si>
    <t>Марченков Павел</t>
  </si>
  <si>
    <t>Новрузов Руслан</t>
  </si>
  <si>
    <t>Колосков Кирилл</t>
  </si>
  <si>
    <t>Прощенков Евгений</t>
  </si>
  <si>
    <t>Иванова Алиса</t>
  </si>
  <si>
    <t>Попорыга Иван</t>
  </si>
  <si>
    <t>Зайцев Роман</t>
  </si>
  <si>
    <t>Захаров А.И.</t>
  </si>
  <si>
    <t>Щербаков Илья</t>
  </si>
  <si>
    <t>Колосов Сергей</t>
  </si>
  <si>
    <t>Сысоева Яна</t>
  </si>
  <si>
    <t>Захаров Захар</t>
  </si>
  <si>
    <t>Баклажанский Артем</t>
  </si>
  <si>
    <t>Манасеев Арсений</t>
  </si>
  <si>
    <t>Мармазов Иван</t>
  </si>
  <si>
    <t>2юн.</t>
  </si>
  <si>
    <t>Брянская обл.</t>
  </si>
  <si>
    <t>Мармазов С.В.</t>
  </si>
  <si>
    <t>Литиков Даниил</t>
  </si>
  <si>
    <t>Жутенков Игорь</t>
  </si>
  <si>
    <t>Саулин Максим</t>
  </si>
  <si>
    <t xml:space="preserve">Батюков Вячеслав </t>
  </si>
  <si>
    <t>МСМК</t>
  </si>
  <si>
    <t>Тищенков Александр</t>
  </si>
  <si>
    <t>Девушки (10-16)</t>
  </si>
  <si>
    <t>Рыбаков Илья</t>
  </si>
  <si>
    <t>80, 6</t>
  </si>
  <si>
    <t>Ходунова Ирина</t>
  </si>
  <si>
    <t>Михалев Александр</t>
  </si>
  <si>
    <t>1юн.+</t>
  </si>
  <si>
    <t>2юн.+</t>
  </si>
  <si>
    <t>3юн.+</t>
  </si>
  <si>
    <t>3+</t>
  </si>
  <si>
    <t>3юн.</t>
  </si>
  <si>
    <t>1+</t>
  </si>
  <si>
    <t>2+</t>
  </si>
  <si>
    <t>Яиков Роман</t>
  </si>
  <si>
    <t>Михаевский Иван</t>
  </si>
  <si>
    <t>Прокопенков Илья</t>
  </si>
  <si>
    <t>Еников Егор</t>
  </si>
  <si>
    <t>Хмелёв Виталий</t>
  </si>
  <si>
    <t>Каплин Никита</t>
  </si>
  <si>
    <t>Ермоченков Михаил</t>
  </si>
  <si>
    <t>Иванов Евгений</t>
  </si>
  <si>
    <t>Этап</t>
  </si>
  <si>
    <t>20+20+20+20</t>
  </si>
  <si>
    <t>18+18+18+16</t>
  </si>
  <si>
    <t>12+13+14+16</t>
  </si>
  <si>
    <t>16+16+14</t>
  </si>
  <si>
    <t>Результат участника</t>
  </si>
  <si>
    <t>Эстафета (Классический толчок)</t>
  </si>
  <si>
    <t>регламент времени 3 минуты</t>
  </si>
  <si>
    <t xml:space="preserve">КОМАНДА: </t>
  </si>
  <si>
    <t>Собств. вес</t>
  </si>
  <si>
    <t>ФИО тренера</t>
  </si>
  <si>
    <t>Общий вес команды :</t>
  </si>
  <si>
    <t>вес гирь 24 кг</t>
  </si>
  <si>
    <t>26-27 октября 2019 года</t>
  </si>
  <si>
    <t>Звание</t>
  </si>
  <si>
    <t xml:space="preserve">Рез-т команды после этапа </t>
  </si>
  <si>
    <t>Команда № 2 ВА ВПВО</t>
  </si>
  <si>
    <t>Команда № 3 ВА ВПВО</t>
  </si>
  <si>
    <t xml:space="preserve">               Главный судья:                      Сергеев С.В., ВК                      Главный секретарь:                    Иванов Е.А., 1 кат.</t>
  </si>
  <si>
    <t>Ст.судья:  Гула Д.Л., 1 кат.</t>
  </si>
  <si>
    <t xml:space="preserve">  Судья:   Романов Олег, 2 кат.                               Судья:  Ходунова И.Г., 1 кат.            </t>
  </si>
  <si>
    <t xml:space="preserve"> Главный судья:                            Сергеев С.В., ВК</t>
  </si>
  <si>
    <t xml:space="preserve">                       Главный секретарь:                             Иванов Е.А., 1 кат.</t>
  </si>
  <si>
    <t>Корнеенков Даниил</t>
  </si>
  <si>
    <t>СШОР №1/Красный</t>
  </si>
  <si>
    <t>Васькина А.А., Шванев В.Б.</t>
  </si>
  <si>
    <t>Шванев Б.В, Шванев В.Б</t>
  </si>
  <si>
    <t>Команда № 1 СШОР №1/ВА ВПВО</t>
  </si>
  <si>
    <t>Мозалев Кирилл</t>
  </si>
  <si>
    <t>Шванев Б.В.</t>
  </si>
  <si>
    <t>Саленков Владислав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</si>
</sst>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thick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medium">
        <color indexed="8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84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13" xfId="2" applyFont="1" applyFill="1" applyBorder="1" applyAlignment="1"/>
    <xf numFmtId="0" fontId="5" fillId="0" borderId="14" xfId="2" applyFont="1" applyFill="1" applyBorder="1" applyAlignment="1"/>
    <xf numFmtId="0" fontId="5" fillId="0" borderId="15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/>
    </xf>
    <xf numFmtId="0" fontId="5" fillId="0" borderId="15" xfId="2" applyFont="1" applyFill="1" applyBorder="1" applyAlignment="1">
      <alignment horizontal="center"/>
    </xf>
    <xf numFmtId="0" fontId="8" fillId="0" borderId="0" xfId="0" applyFont="1"/>
    <xf numFmtId="0" fontId="5" fillId="0" borderId="21" xfId="2" applyFont="1" applyFill="1" applyBorder="1" applyAlignment="1"/>
    <xf numFmtId="0" fontId="5" fillId="0" borderId="23" xfId="2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>
      <alignment horizontal="center"/>
    </xf>
    <xf numFmtId="0" fontId="5" fillId="0" borderId="13" xfId="1" applyFont="1" applyFill="1" applyBorder="1" applyAlignment="1"/>
    <xf numFmtId="0" fontId="5" fillId="0" borderId="13" xfId="2" applyFont="1" applyFill="1" applyBorder="1" applyAlignment="1">
      <alignment horizontal="left"/>
    </xf>
    <xf numFmtId="0" fontId="5" fillId="0" borderId="21" xfId="1" applyFont="1" applyFill="1" applyBorder="1" applyAlignment="1"/>
    <xf numFmtId="0" fontId="5" fillId="0" borderId="14" xfId="1" applyFont="1" applyFill="1" applyBorder="1" applyAlignment="1"/>
    <xf numFmtId="164" fontId="5" fillId="0" borderId="15" xfId="1" applyNumberFormat="1" applyFont="1" applyFill="1" applyBorder="1" applyAlignment="1">
      <alignment horizontal="center"/>
    </xf>
    <xf numFmtId="1" fontId="5" fillId="0" borderId="15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5" fillId="0" borderId="2" xfId="1" applyFont="1" applyFill="1" applyBorder="1" applyAlignment="1"/>
    <xf numFmtId="164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11" xfId="0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/>
    </xf>
    <xf numFmtId="0" fontId="18" fillId="0" borderId="11" xfId="0" applyFont="1" applyBorder="1"/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/>
    <xf numFmtId="1" fontId="14" fillId="0" borderId="7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8" fillId="0" borderId="8" xfId="0" applyFont="1" applyBorder="1"/>
    <xf numFmtId="0" fontId="18" fillId="0" borderId="8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0" fontId="5" fillId="0" borderId="33" xfId="1" applyFont="1" applyFill="1" applyBorder="1" applyAlignment="1"/>
    <xf numFmtId="0" fontId="5" fillId="0" borderId="27" xfId="1" applyFont="1" applyFill="1" applyBorder="1" applyAlignment="1"/>
    <xf numFmtId="0" fontId="5" fillId="0" borderId="31" xfId="2" applyNumberFormat="1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/>
    </xf>
    <xf numFmtId="1" fontId="5" fillId="0" borderId="31" xfId="1" applyNumberFormat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/>
    </xf>
    <xf numFmtId="0" fontId="5" fillId="0" borderId="31" xfId="2" applyNumberFormat="1" applyFont="1" applyFill="1" applyBorder="1" applyAlignment="1">
      <alignment horizontal="center"/>
    </xf>
    <xf numFmtId="0" fontId="5" fillId="0" borderId="31" xfId="1" applyFont="1" applyFill="1" applyBorder="1" applyAlignment="1"/>
    <xf numFmtId="0" fontId="5" fillId="0" borderId="3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19" xfId="2" applyFont="1" applyFill="1" applyBorder="1" applyAlignment="1"/>
    <xf numFmtId="0" fontId="5" fillId="0" borderId="2" xfId="2" applyFont="1" applyFill="1" applyBorder="1" applyAlignment="1"/>
    <xf numFmtId="164" fontId="5" fillId="0" borderId="1" xfId="2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31" xfId="2" applyFont="1" applyFill="1" applyBorder="1" applyAlignment="1"/>
    <xf numFmtId="0" fontId="5" fillId="0" borderId="33" xfId="2" applyFont="1" applyFill="1" applyBorder="1" applyAlignment="1"/>
    <xf numFmtId="0" fontId="5" fillId="0" borderId="27" xfId="2" applyFont="1" applyFill="1" applyBorder="1" applyAlignment="1"/>
    <xf numFmtId="0" fontId="5" fillId="0" borderId="5" xfId="2" applyFont="1" applyFill="1" applyBorder="1" applyAlignment="1"/>
    <xf numFmtId="164" fontId="5" fillId="0" borderId="1" xfId="2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/>
    <xf numFmtId="0" fontId="9" fillId="0" borderId="14" xfId="1" applyFont="1" applyFill="1" applyBorder="1" applyAlignment="1"/>
    <xf numFmtId="0" fontId="9" fillId="0" borderId="15" xfId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/>
    </xf>
    <xf numFmtId="0" fontId="0" fillId="0" borderId="0" xfId="0" applyFill="1"/>
    <xf numFmtId="0" fontId="5" fillId="0" borderId="37" xfId="1" applyFont="1" applyFill="1" applyBorder="1" applyAlignment="1"/>
    <xf numFmtId="0" fontId="5" fillId="0" borderId="32" xfId="1" applyFont="1" applyFill="1" applyBorder="1" applyAlignment="1"/>
    <xf numFmtId="0" fontId="5" fillId="0" borderId="34" xfId="1" applyFont="1" applyFill="1" applyBorder="1" applyAlignment="1"/>
    <xf numFmtId="0" fontId="5" fillId="0" borderId="30" xfId="2" applyNumberFormat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horizontal="center"/>
    </xf>
    <xf numFmtId="1" fontId="5" fillId="0" borderId="30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/>
    </xf>
    <xf numFmtId="0" fontId="5" fillId="0" borderId="30" xfId="2" applyNumberFormat="1" applyFont="1" applyFill="1" applyBorder="1" applyAlignment="1">
      <alignment horizontal="center"/>
    </xf>
    <xf numFmtId="0" fontId="5" fillId="0" borderId="38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right"/>
    </xf>
    <xf numFmtId="1" fontId="9" fillId="0" borderId="15" xfId="1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/>
    <xf numFmtId="0" fontId="5" fillId="0" borderId="23" xfId="2" applyNumberFormat="1" applyFont="1" applyFill="1" applyBorder="1" applyAlignment="1">
      <alignment horizontal="center" vertical="center"/>
    </xf>
    <xf numFmtId="164" fontId="5" fillId="0" borderId="23" xfId="2" applyNumberFormat="1" applyFont="1" applyFill="1" applyBorder="1" applyAlignment="1">
      <alignment horizontal="center" vertical="center"/>
    </xf>
    <xf numFmtId="1" fontId="5" fillId="0" borderId="23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left"/>
    </xf>
    <xf numFmtId="164" fontId="5" fillId="0" borderId="23" xfId="2" applyNumberFormat="1" applyFont="1" applyFill="1" applyBorder="1" applyAlignment="1">
      <alignment horizontal="center"/>
    </xf>
    <xf numFmtId="0" fontId="5" fillId="0" borderId="23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36" xfId="2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/>
    <xf numFmtId="0" fontId="5" fillId="0" borderId="35" xfId="2" applyNumberFormat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/>
    </xf>
    <xf numFmtId="0" fontId="9" fillId="0" borderId="0" xfId="0" applyFont="1"/>
    <xf numFmtId="0" fontId="19" fillId="0" borderId="0" xfId="0" applyFont="1"/>
    <xf numFmtId="0" fontId="4" fillId="0" borderId="4" xfId="12" applyFont="1" applyBorder="1" applyAlignment="1"/>
    <xf numFmtId="0" fontId="5" fillId="0" borderId="0" xfId="12" applyFont="1"/>
    <xf numFmtId="0" fontId="5" fillId="0" borderId="40" xfId="10" applyFont="1" applyBorder="1" applyAlignment="1">
      <alignment horizontal="center" vertical="center"/>
    </xf>
    <xf numFmtId="0" fontId="5" fillId="0" borderId="40" xfId="10" applyFont="1" applyBorder="1" applyAlignment="1">
      <alignment horizontal="center" vertical="center" wrapText="1"/>
    </xf>
    <xf numFmtId="0" fontId="5" fillId="0" borderId="40" xfId="10" applyFont="1" applyFill="1" applyBorder="1" applyAlignment="1">
      <alignment horizontal="center" vertical="center" wrapText="1"/>
    </xf>
    <xf numFmtId="0" fontId="5" fillId="0" borderId="40" xfId="14" applyFont="1" applyBorder="1" applyAlignment="1">
      <alignment horizontal="center" vertical="center"/>
    </xf>
    <xf numFmtId="0" fontId="5" fillId="0" borderId="41" xfId="14" applyFont="1" applyBorder="1" applyAlignment="1">
      <alignment horizontal="center"/>
    </xf>
    <xf numFmtId="0" fontId="9" fillId="0" borderId="41" xfId="15" applyFont="1" applyBorder="1" applyAlignment="1">
      <alignment horizontal="center"/>
    </xf>
    <xf numFmtId="0" fontId="5" fillId="0" borderId="15" xfId="14" applyFont="1" applyBorder="1" applyAlignment="1">
      <alignment horizontal="center" vertical="center"/>
    </xf>
    <xf numFmtId="0" fontId="5" fillId="0" borderId="44" xfId="14" applyFont="1" applyBorder="1" applyAlignment="1">
      <alignment horizontal="center" vertical="center" shrinkToFit="1"/>
    </xf>
    <xf numFmtId="0" fontId="5" fillId="0" borderId="44" xfId="14" applyFont="1" applyBorder="1" applyAlignment="1">
      <alignment horizontal="center" vertical="center"/>
    </xf>
    <xf numFmtId="2" fontId="5" fillId="0" borderId="10" xfId="12" applyNumberFormat="1" applyFont="1" applyBorder="1" applyAlignment="1">
      <alignment horizontal="center"/>
    </xf>
    <xf numFmtId="0" fontId="5" fillId="0" borderId="10" xfId="1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8" applyFont="1" applyBorder="1" applyAlignment="1"/>
    <xf numFmtId="0" fontId="5" fillId="0" borderId="48" xfId="1" applyFont="1" applyFill="1" applyBorder="1" applyAlignment="1"/>
    <xf numFmtId="0" fontId="5" fillId="0" borderId="49" xfId="2" applyFont="1" applyFill="1" applyBorder="1" applyAlignment="1"/>
    <xf numFmtId="0" fontId="5" fillId="0" borderId="20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/>
    </xf>
    <xf numFmtId="0" fontId="5" fillId="0" borderId="50" xfId="1" applyFont="1" applyFill="1" applyBorder="1" applyAlignment="1"/>
    <xf numFmtId="0" fontId="5" fillId="0" borderId="3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52" xfId="2" applyFont="1" applyFill="1" applyBorder="1" applyAlignment="1"/>
    <xf numFmtId="0" fontId="5" fillId="0" borderId="51" xfId="2" applyFont="1" applyFill="1" applyBorder="1" applyAlignment="1"/>
    <xf numFmtId="0" fontId="4" fillId="0" borderId="15" xfId="1" applyFont="1" applyFill="1" applyBorder="1" applyAlignment="1">
      <alignment horizontal="center"/>
    </xf>
    <xf numFmtId="0" fontId="5" fillId="0" borderId="53" xfId="1" applyFont="1" applyFill="1" applyBorder="1" applyAlignment="1"/>
    <xf numFmtId="0" fontId="4" fillId="0" borderId="15" xfId="2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/>
    </xf>
    <xf numFmtId="0" fontId="5" fillId="0" borderId="54" xfId="2" applyFont="1" applyFill="1" applyBorder="1" applyAlignment="1">
      <alignment horizontal="left"/>
    </xf>
    <xf numFmtId="0" fontId="5" fillId="0" borderId="53" xfId="2" applyFont="1" applyFill="1" applyBorder="1" applyAlignment="1">
      <alignment horizontal="left"/>
    </xf>
    <xf numFmtId="0" fontId="19" fillId="0" borderId="15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0" fontId="4" fillId="0" borderId="64" xfId="1" applyFont="1" applyFill="1" applyBorder="1" applyAlignment="1">
      <alignment horizontal="center"/>
    </xf>
    <xf numFmtId="0" fontId="5" fillId="0" borderId="65" xfId="2" applyFont="1" applyFill="1" applyBorder="1" applyAlignment="1"/>
    <xf numFmtId="0" fontId="4" fillId="0" borderId="66" xfId="1" applyFont="1" applyFill="1" applyBorder="1" applyAlignment="1">
      <alignment horizontal="center"/>
    </xf>
    <xf numFmtId="0" fontId="9" fillId="0" borderId="67" xfId="1" applyFont="1" applyFill="1" applyBorder="1" applyAlignment="1"/>
    <xf numFmtId="0" fontId="4" fillId="0" borderId="68" xfId="1" applyFont="1" applyFill="1" applyBorder="1" applyAlignment="1">
      <alignment horizontal="center"/>
    </xf>
    <xf numFmtId="0" fontId="5" fillId="0" borderId="67" xfId="2" applyFont="1" applyFill="1" applyBorder="1" applyAlignment="1">
      <alignment horizontal="left"/>
    </xf>
    <xf numFmtId="0" fontId="5" fillId="0" borderId="69" xfId="2" applyFont="1" applyFill="1" applyBorder="1" applyAlignment="1"/>
    <xf numFmtId="0" fontId="5" fillId="0" borderId="67" xfId="2" applyFont="1" applyFill="1" applyBorder="1" applyAlignment="1"/>
    <xf numFmtId="0" fontId="4" fillId="0" borderId="70" xfId="1" applyFont="1" applyFill="1" applyBorder="1" applyAlignment="1">
      <alignment horizontal="center"/>
    </xf>
    <xf numFmtId="0" fontId="5" fillId="0" borderId="69" xfId="1" applyFont="1" applyFill="1" applyBorder="1" applyAlignment="1"/>
    <xf numFmtId="0" fontId="4" fillId="0" borderId="71" xfId="1" applyFont="1" applyFill="1" applyBorder="1" applyAlignment="1">
      <alignment horizontal="center"/>
    </xf>
    <xf numFmtId="0" fontId="4" fillId="0" borderId="72" xfId="1" applyFont="1" applyFill="1" applyBorder="1" applyAlignment="1">
      <alignment horizontal="center"/>
    </xf>
    <xf numFmtId="0" fontId="5" fillId="0" borderId="73" xfId="1" applyFont="1" applyFill="1" applyBorder="1" applyAlignment="1"/>
    <xf numFmtId="0" fontId="4" fillId="0" borderId="74" xfId="1" applyFont="1" applyFill="1" applyBorder="1" applyAlignment="1">
      <alignment horizontal="center"/>
    </xf>
    <xf numFmtId="0" fontId="5" fillId="0" borderId="65" xfId="1" applyFont="1" applyFill="1" applyBorder="1" applyAlignment="1"/>
    <xf numFmtId="0" fontId="5" fillId="0" borderId="65" xfId="2" applyFont="1" applyFill="1" applyBorder="1" applyAlignment="1">
      <alignment horizontal="left"/>
    </xf>
    <xf numFmtId="0" fontId="5" fillId="0" borderId="67" xfId="1" applyFont="1" applyFill="1" applyBorder="1" applyAlignment="1"/>
    <xf numFmtId="0" fontId="0" fillId="0" borderId="0" xfId="0" applyFill="1" applyBorder="1" applyAlignment="1">
      <alignment horizontal="center"/>
    </xf>
    <xf numFmtId="0" fontId="5" fillId="0" borderId="75" xfId="1" applyFont="1" applyFill="1" applyBorder="1" applyAlignment="1"/>
    <xf numFmtId="0" fontId="4" fillId="0" borderId="76" xfId="1" applyFont="1" applyFill="1" applyBorder="1" applyAlignment="1">
      <alignment horizontal="center"/>
    </xf>
    <xf numFmtId="0" fontId="4" fillId="0" borderId="77" xfId="1" applyFont="1" applyFill="1" applyBorder="1" applyAlignment="1">
      <alignment horizontal="center"/>
    </xf>
    <xf numFmtId="0" fontId="4" fillId="0" borderId="60" xfId="1" applyFont="1" applyFill="1" applyBorder="1" applyAlignment="1">
      <alignment horizontal="center"/>
    </xf>
    <xf numFmtId="0" fontId="4" fillId="0" borderId="78" xfId="1" applyFont="1" applyFill="1" applyBorder="1" applyAlignment="1">
      <alignment horizontal="center"/>
    </xf>
    <xf numFmtId="0" fontId="5" fillId="0" borderId="79" xfId="1" applyFont="1" applyFill="1" applyBorder="1" applyAlignment="1"/>
    <xf numFmtId="0" fontId="4" fillId="0" borderId="80" xfId="1" applyFont="1" applyFill="1" applyBorder="1" applyAlignment="1">
      <alignment horizontal="center"/>
    </xf>
    <xf numFmtId="0" fontId="5" fillId="0" borderId="81" xfId="1" applyFont="1" applyFill="1" applyBorder="1" applyAlignment="1"/>
    <xf numFmtId="0" fontId="5" fillId="0" borderId="82" xfId="1" applyFont="1" applyFill="1" applyBorder="1" applyAlignment="1"/>
    <xf numFmtId="0" fontId="5" fillId="0" borderId="83" xfId="1" applyFont="1" applyFill="1" applyBorder="1" applyAlignment="1"/>
    <xf numFmtId="0" fontId="5" fillId="0" borderId="84" xfId="2" applyNumberFormat="1" applyFont="1" applyFill="1" applyBorder="1" applyAlignment="1">
      <alignment horizontal="center" vertical="center"/>
    </xf>
    <xf numFmtId="0" fontId="5" fillId="0" borderId="84" xfId="2" applyFont="1" applyFill="1" applyBorder="1" applyAlignment="1">
      <alignment horizontal="center"/>
    </xf>
    <xf numFmtId="0" fontId="5" fillId="0" borderId="84" xfId="2" applyFont="1" applyFill="1" applyBorder="1" applyAlignment="1">
      <alignment horizontal="center" vertical="center"/>
    </xf>
    <xf numFmtId="164" fontId="5" fillId="0" borderId="84" xfId="1" applyNumberFormat="1" applyFont="1" applyFill="1" applyBorder="1" applyAlignment="1">
      <alignment horizontal="center"/>
    </xf>
    <xf numFmtId="1" fontId="5" fillId="0" borderId="84" xfId="1" applyNumberFormat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/>
    </xf>
    <xf numFmtId="0" fontId="5" fillId="0" borderId="84" xfId="2" applyNumberFormat="1" applyFont="1" applyFill="1" applyBorder="1" applyAlignment="1">
      <alignment horizontal="center"/>
    </xf>
    <xf numFmtId="0" fontId="5" fillId="0" borderId="85" xfId="1" applyFont="1" applyFill="1" applyBorder="1" applyAlignment="1"/>
    <xf numFmtId="0" fontId="5" fillId="0" borderId="42" xfId="2" applyFont="1" applyFill="1" applyBorder="1" applyAlignment="1">
      <alignment horizontal="left"/>
    </xf>
    <xf numFmtId="0" fontId="5" fillId="0" borderId="42" xfId="1" applyFont="1" applyFill="1" applyBorder="1" applyAlignment="1"/>
    <xf numFmtId="0" fontId="5" fillId="0" borderId="86" xfId="1" applyFont="1" applyFill="1" applyBorder="1" applyAlignment="1"/>
    <xf numFmtId="0" fontId="5" fillId="0" borderId="44" xfId="2" applyNumberFormat="1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/>
    </xf>
    <xf numFmtId="164" fontId="5" fillId="0" borderId="44" xfId="1" applyNumberFormat="1" applyFont="1" applyFill="1" applyBorder="1" applyAlignment="1">
      <alignment horizontal="center"/>
    </xf>
    <xf numFmtId="0" fontId="5" fillId="0" borderId="47" xfId="1" applyFont="1" applyFill="1" applyBorder="1" applyAlignment="1"/>
    <xf numFmtId="0" fontId="5" fillId="0" borderId="43" xfId="2" applyFont="1" applyFill="1" applyBorder="1" applyAlignment="1">
      <alignment horizontal="left"/>
    </xf>
    <xf numFmtId="0" fontId="5" fillId="0" borderId="4" xfId="1" applyFont="1" applyFill="1" applyBorder="1" applyAlignment="1"/>
    <xf numFmtId="0" fontId="9" fillId="0" borderId="44" xfId="1" applyFont="1" applyFill="1" applyBorder="1" applyAlignment="1">
      <alignment horizontal="center"/>
    </xf>
    <xf numFmtId="0" fontId="9" fillId="0" borderId="44" xfId="1" applyFont="1" applyFill="1" applyBorder="1" applyAlignment="1">
      <alignment horizontal="center" vertical="center"/>
    </xf>
    <xf numFmtId="164" fontId="5" fillId="0" borderId="87" xfId="1" applyNumberFormat="1" applyFont="1" applyFill="1" applyBorder="1" applyAlignment="1">
      <alignment horizontal="center"/>
    </xf>
    <xf numFmtId="0" fontId="5" fillId="0" borderId="45" xfId="1" applyFont="1" applyFill="1" applyBorder="1" applyAlignment="1"/>
    <xf numFmtId="164" fontId="5" fillId="0" borderId="44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5" fillId="0" borderId="57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5" fillId="0" borderId="58" xfId="1" applyFont="1" applyFill="1" applyBorder="1" applyAlignment="1">
      <alignment vertical="center" wrapText="1"/>
    </xf>
    <xf numFmtId="0" fontId="5" fillId="0" borderId="18" xfId="1" applyFont="1" applyFill="1" applyBorder="1" applyAlignment="1">
      <alignment vertical="center" wrapText="1"/>
    </xf>
    <xf numFmtId="0" fontId="5" fillId="0" borderId="57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56" xfId="1" applyFont="1" applyFill="1" applyBorder="1" applyAlignment="1">
      <alignment horizontal="center" vertical="center" textRotation="90" wrapText="1"/>
    </xf>
    <xf numFmtId="0" fontId="4" fillId="0" borderId="60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62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63" xfId="1" applyFont="1" applyFill="1" applyBorder="1" applyAlignment="1">
      <alignment horizontal="center"/>
    </xf>
    <xf numFmtId="0" fontId="5" fillId="0" borderId="58" xfId="1" applyFont="1" applyFill="1" applyBorder="1" applyAlignment="1">
      <alignment horizontal="center" vertical="center" textRotation="90" wrapText="1"/>
    </xf>
    <xf numFmtId="0" fontId="5" fillId="0" borderId="18" xfId="1" applyFont="1" applyFill="1" applyBorder="1" applyAlignment="1">
      <alignment horizontal="center" vertical="center" textRotation="90" wrapText="1"/>
    </xf>
    <xf numFmtId="0" fontId="5" fillId="0" borderId="62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63" xfId="1" applyFont="1" applyFill="1" applyBorder="1" applyAlignment="1">
      <alignment horizontal="center"/>
    </xf>
    <xf numFmtId="0" fontId="5" fillId="0" borderId="59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29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/>
    <xf numFmtId="0" fontId="4" fillId="0" borderId="0" xfId="8" applyFont="1" applyBorder="1" applyAlignment="1">
      <alignment horizontal="right"/>
    </xf>
    <xf numFmtId="0" fontId="4" fillId="0" borderId="46" xfId="8" applyFont="1" applyBorder="1" applyAlignment="1">
      <alignment horizontal="right"/>
    </xf>
    <xf numFmtId="0" fontId="20" fillId="0" borderId="4" xfId="15" applyFont="1" applyBorder="1" applyAlignment="1"/>
    <xf numFmtId="0" fontId="5" fillId="0" borderId="4" xfId="0" applyFont="1" applyBorder="1" applyAlignment="1"/>
    <xf numFmtId="0" fontId="4" fillId="0" borderId="40" xfId="1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4" xfId="0" applyBorder="1" applyAlignme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/>
    <xf numFmtId="0" fontId="14" fillId="0" borderId="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Normal="100" workbookViewId="0">
      <selection activeCell="W124" sqref="W124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" customWidth="1"/>
    <col min="5" max="5" width="8.5703125" customWidth="1"/>
    <col min="6" max="6" width="6.42578125" customWidth="1"/>
    <col min="7" max="7" width="18.85546875" bestFit="1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6.42578125" style="1" customWidth="1"/>
    <col min="15" max="15" width="5" customWidth="1"/>
    <col min="16" max="16" width="7.140625" customWidth="1"/>
    <col min="17" max="17" width="23.140625" customWidth="1"/>
  </cols>
  <sheetData>
    <row r="1" spans="1:17" ht="15.7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17" ht="15.7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s="96" customFormat="1" ht="15.75">
      <c r="A3" s="247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s="96" customFormat="1" ht="18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17" s="96" customFormat="1" ht="18.75">
      <c r="A5" s="108"/>
      <c r="B5" s="247" t="s">
        <v>35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17" s="96" customFormat="1" ht="18.75">
      <c r="A6" s="108"/>
      <c r="B6" s="109"/>
      <c r="C6" s="109"/>
      <c r="D6" s="247" t="s">
        <v>3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109"/>
    </row>
    <row r="7" spans="1:17" s="96" customFormat="1" ht="15.75" customHeight="1">
      <c r="A7" s="233" t="s">
        <v>69</v>
      </c>
      <c r="B7" s="233"/>
      <c r="C7" s="233"/>
      <c r="D7" s="233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36"/>
      <c r="Q7" s="236"/>
    </row>
    <row r="8" spans="1:17" s="96" customFormat="1">
      <c r="A8" s="233" t="s">
        <v>4</v>
      </c>
      <c r="B8" s="233"/>
      <c r="C8" s="233"/>
      <c r="D8" s="110"/>
      <c r="E8" s="242" t="s">
        <v>34</v>
      </c>
      <c r="F8" s="242"/>
      <c r="G8" s="242"/>
      <c r="H8" s="243"/>
      <c r="I8" s="243"/>
      <c r="J8" s="243"/>
      <c r="K8" s="243"/>
      <c r="L8" s="243"/>
      <c r="M8" s="243"/>
      <c r="N8" s="243"/>
      <c r="O8" s="236" t="s">
        <v>5</v>
      </c>
      <c r="P8" s="236"/>
      <c r="Q8" s="236"/>
    </row>
    <row r="9" spans="1:17" s="96" customFormat="1" ht="15.75" thickBot="1">
      <c r="A9" s="110"/>
      <c r="B9" s="111"/>
      <c r="C9" s="112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3"/>
      <c r="P9" s="114"/>
      <c r="Q9" s="114"/>
    </row>
    <row r="10" spans="1:17" s="96" customFormat="1" ht="15" customHeight="1" thickTop="1" thickBot="1">
      <c r="A10" s="244" t="s">
        <v>6</v>
      </c>
      <c r="B10" s="234" t="s">
        <v>7</v>
      </c>
      <c r="C10" s="234"/>
      <c r="D10" s="234"/>
      <c r="E10" s="240" t="s">
        <v>8</v>
      </c>
      <c r="F10" s="234" t="s">
        <v>9</v>
      </c>
      <c r="G10" s="234" t="s">
        <v>10</v>
      </c>
      <c r="H10" s="234" t="s">
        <v>11</v>
      </c>
      <c r="I10" s="240" t="s">
        <v>22</v>
      </c>
      <c r="J10" s="234" t="s">
        <v>12</v>
      </c>
      <c r="K10" s="239" t="s">
        <v>13</v>
      </c>
      <c r="L10" s="239"/>
      <c r="M10" s="234" t="s">
        <v>14</v>
      </c>
      <c r="N10" s="253" t="s">
        <v>19</v>
      </c>
      <c r="O10" s="237" t="s">
        <v>15</v>
      </c>
      <c r="P10" s="234" t="s">
        <v>16</v>
      </c>
      <c r="Q10" s="258" t="s">
        <v>17</v>
      </c>
    </row>
    <row r="11" spans="1:17" s="96" customFormat="1" ht="27.75" customHeight="1" thickBot="1">
      <c r="A11" s="245"/>
      <c r="B11" s="235"/>
      <c r="C11" s="235"/>
      <c r="D11" s="235"/>
      <c r="E11" s="241"/>
      <c r="F11" s="235"/>
      <c r="G11" s="235"/>
      <c r="H11" s="235"/>
      <c r="I11" s="241"/>
      <c r="J11" s="235"/>
      <c r="K11" s="134" t="s">
        <v>18</v>
      </c>
      <c r="L11" s="134" t="s">
        <v>19</v>
      </c>
      <c r="M11" s="235"/>
      <c r="N11" s="254"/>
      <c r="O11" s="238"/>
      <c r="P11" s="235"/>
      <c r="Q11" s="259"/>
    </row>
    <row r="12" spans="1:17" s="96" customFormat="1" ht="15" customHeight="1" thickBot="1">
      <c r="A12" s="250" t="s">
        <v>21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/>
    </row>
    <row r="13" spans="1:17" s="96" customFormat="1" ht="15.75" thickBot="1">
      <c r="A13" s="255" t="s">
        <v>23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7"/>
    </row>
    <row r="14" spans="1:17" s="96" customFormat="1">
      <c r="A14" s="182">
        <v>1</v>
      </c>
      <c r="B14" s="90" t="s">
        <v>164</v>
      </c>
      <c r="C14" s="83"/>
      <c r="D14" s="84"/>
      <c r="E14" s="5">
        <v>2006</v>
      </c>
      <c r="F14" s="13" t="s">
        <v>79</v>
      </c>
      <c r="G14" s="136" t="s">
        <v>159</v>
      </c>
      <c r="H14" s="91">
        <v>45.2</v>
      </c>
      <c r="I14" s="86">
        <v>16</v>
      </c>
      <c r="J14" s="136">
        <v>59</v>
      </c>
      <c r="K14" s="136">
        <v>80</v>
      </c>
      <c r="L14" s="32">
        <f t="shared" ref="L14:L19" si="0">K14/2</f>
        <v>40</v>
      </c>
      <c r="M14" s="32">
        <f t="shared" ref="M14:M19" si="1">L14+J14</f>
        <v>99</v>
      </c>
      <c r="N14" s="70">
        <f>0.6*M14</f>
        <v>59.4</v>
      </c>
      <c r="O14" s="36">
        <v>20</v>
      </c>
      <c r="P14" s="21" t="s">
        <v>158</v>
      </c>
      <c r="Q14" s="183" t="s">
        <v>160</v>
      </c>
    </row>
    <row r="15" spans="1:17" s="96" customFormat="1">
      <c r="A15" s="184">
        <v>2</v>
      </c>
      <c r="B15" s="92" t="s">
        <v>144</v>
      </c>
      <c r="C15" s="92"/>
      <c r="D15" s="93"/>
      <c r="E15" s="34">
        <v>2006</v>
      </c>
      <c r="F15" s="94" t="s">
        <v>75</v>
      </c>
      <c r="G15" s="18" t="s">
        <v>100</v>
      </c>
      <c r="H15" s="95">
        <v>46.2</v>
      </c>
      <c r="I15" s="115">
        <v>8</v>
      </c>
      <c r="J15" s="34">
        <v>95</v>
      </c>
      <c r="K15" s="34">
        <v>195</v>
      </c>
      <c r="L15" s="32">
        <f t="shared" si="0"/>
        <v>97.5</v>
      </c>
      <c r="M15" s="32">
        <f t="shared" si="1"/>
        <v>192.5</v>
      </c>
      <c r="N15" s="35">
        <f>0.15*M15</f>
        <v>28.875</v>
      </c>
      <c r="O15" s="18">
        <v>18</v>
      </c>
      <c r="P15" s="21" t="s">
        <v>43</v>
      </c>
      <c r="Q15" s="185" t="s">
        <v>77</v>
      </c>
    </row>
    <row r="16" spans="1:17" s="96" customFormat="1">
      <c r="A16" s="186">
        <v>3</v>
      </c>
      <c r="B16" s="92" t="s">
        <v>81</v>
      </c>
      <c r="C16" s="92"/>
      <c r="D16" s="93"/>
      <c r="E16" s="34">
        <v>2005</v>
      </c>
      <c r="F16" s="94" t="s">
        <v>75</v>
      </c>
      <c r="G16" s="136" t="s">
        <v>76</v>
      </c>
      <c r="H16" s="95">
        <v>46.8</v>
      </c>
      <c r="I16" s="115">
        <v>8</v>
      </c>
      <c r="J16" s="34">
        <v>86</v>
      </c>
      <c r="K16" s="34">
        <v>179</v>
      </c>
      <c r="L16" s="32">
        <f t="shared" si="0"/>
        <v>89.5</v>
      </c>
      <c r="M16" s="32">
        <f t="shared" si="1"/>
        <v>175.5</v>
      </c>
      <c r="N16" s="35">
        <f>0.15*M16</f>
        <v>26.324999999999999</v>
      </c>
      <c r="O16" s="21">
        <v>16</v>
      </c>
      <c r="P16" s="21" t="s">
        <v>43</v>
      </c>
      <c r="Q16" s="185" t="s">
        <v>77</v>
      </c>
    </row>
    <row r="17" spans="1:17" s="96" customFormat="1">
      <c r="A17" s="184">
        <v>4</v>
      </c>
      <c r="B17" s="27" t="s">
        <v>119</v>
      </c>
      <c r="C17" s="15"/>
      <c r="D17" s="16"/>
      <c r="E17" s="20">
        <v>2005</v>
      </c>
      <c r="F17" s="35" t="s">
        <v>75</v>
      </c>
      <c r="G17" s="18" t="s">
        <v>95</v>
      </c>
      <c r="H17" s="52">
        <v>42.7</v>
      </c>
      <c r="I17" s="31">
        <v>4</v>
      </c>
      <c r="J17" s="21">
        <v>140</v>
      </c>
      <c r="K17" s="21">
        <v>202</v>
      </c>
      <c r="L17" s="32">
        <f t="shared" si="0"/>
        <v>101</v>
      </c>
      <c r="M17" s="32">
        <f t="shared" si="1"/>
        <v>241</v>
      </c>
      <c r="N17" s="35">
        <f>0.035*M17</f>
        <v>8.4350000000000005</v>
      </c>
      <c r="O17" s="21">
        <v>15</v>
      </c>
      <c r="P17" s="21" t="s">
        <v>43</v>
      </c>
      <c r="Q17" s="187" t="s">
        <v>115</v>
      </c>
    </row>
    <row r="18" spans="1:17" s="96" customFormat="1">
      <c r="A18" s="186">
        <v>5</v>
      </c>
      <c r="B18" s="23" t="s">
        <v>133</v>
      </c>
      <c r="C18" s="23"/>
      <c r="D18" s="116"/>
      <c r="E18" s="117">
        <v>2008</v>
      </c>
      <c r="F18" s="37" t="s">
        <v>75</v>
      </c>
      <c r="G18" s="24" t="s">
        <v>100</v>
      </c>
      <c r="H18" s="118">
        <v>46</v>
      </c>
      <c r="I18" s="119">
        <v>4</v>
      </c>
      <c r="J18" s="24">
        <v>120</v>
      </c>
      <c r="K18" s="24">
        <v>205</v>
      </c>
      <c r="L18" s="32">
        <f t="shared" si="0"/>
        <v>102.5</v>
      </c>
      <c r="M18" s="32">
        <f t="shared" si="1"/>
        <v>222.5</v>
      </c>
      <c r="N18" s="35">
        <f>0.035*M18</f>
        <v>7.7875000000000005</v>
      </c>
      <c r="O18" s="18">
        <v>14</v>
      </c>
      <c r="P18" s="21" t="s">
        <v>43</v>
      </c>
      <c r="Q18" s="188" t="s">
        <v>111</v>
      </c>
    </row>
    <row r="19" spans="1:17" s="96" customFormat="1" ht="15.75" thickBot="1">
      <c r="A19" s="184">
        <v>6</v>
      </c>
      <c r="B19" s="15" t="s">
        <v>156</v>
      </c>
      <c r="C19" s="15"/>
      <c r="D19" s="16"/>
      <c r="E19" s="17">
        <v>2010</v>
      </c>
      <c r="F19" s="34" t="s">
        <v>75</v>
      </c>
      <c r="G19" s="18" t="s">
        <v>58</v>
      </c>
      <c r="H19" s="120">
        <v>33</v>
      </c>
      <c r="I19" s="19">
        <v>4</v>
      </c>
      <c r="J19" s="18">
        <v>65</v>
      </c>
      <c r="K19" s="18">
        <v>51</v>
      </c>
      <c r="L19" s="32">
        <f t="shared" si="0"/>
        <v>25.5</v>
      </c>
      <c r="M19" s="32">
        <f t="shared" si="1"/>
        <v>90.5</v>
      </c>
      <c r="N19" s="33">
        <f>0.035*M19</f>
        <v>3.1675000000000004</v>
      </c>
      <c r="O19" s="21">
        <v>13</v>
      </c>
      <c r="P19" s="21" t="s">
        <v>43</v>
      </c>
      <c r="Q19" s="189" t="s">
        <v>150</v>
      </c>
    </row>
    <row r="20" spans="1:17" s="96" customFormat="1" ht="15.75" thickBot="1">
      <c r="A20" s="255" t="s">
        <v>24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7"/>
    </row>
    <row r="21" spans="1:17" s="96" customFormat="1">
      <c r="A21" s="182">
        <v>1</v>
      </c>
      <c r="B21" s="90" t="s">
        <v>155</v>
      </c>
      <c r="C21" s="83"/>
      <c r="D21" s="84"/>
      <c r="E21" s="5">
        <v>2005</v>
      </c>
      <c r="F21" s="36" t="s">
        <v>75</v>
      </c>
      <c r="G21" s="136" t="s">
        <v>58</v>
      </c>
      <c r="H21" s="91">
        <v>49</v>
      </c>
      <c r="I21" s="86">
        <v>12</v>
      </c>
      <c r="J21" s="136">
        <v>71</v>
      </c>
      <c r="K21" s="136">
        <v>173</v>
      </c>
      <c r="L21" s="32">
        <f>K21/2</f>
        <v>86.5</v>
      </c>
      <c r="M21" s="32">
        <f>L21+J21</f>
        <v>157.5</v>
      </c>
      <c r="N21" s="35">
        <f>0.3*M21</f>
        <v>47.25</v>
      </c>
      <c r="O21" s="136">
        <v>20</v>
      </c>
      <c r="P21" s="17" t="s">
        <v>43</v>
      </c>
      <c r="Q21" s="183" t="s">
        <v>150</v>
      </c>
    </row>
    <row r="22" spans="1:17" s="96" customFormat="1">
      <c r="A22" s="190">
        <v>2</v>
      </c>
      <c r="B22" s="27" t="s">
        <v>89</v>
      </c>
      <c r="C22" s="15"/>
      <c r="D22" s="16"/>
      <c r="E22" s="20">
        <v>2006</v>
      </c>
      <c r="F22" s="35" t="s">
        <v>75</v>
      </c>
      <c r="G22" s="18" t="s">
        <v>57</v>
      </c>
      <c r="H22" s="52">
        <v>51.7</v>
      </c>
      <c r="I22" s="19">
        <v>12</v>
      </c>
      <c r="J22" s="21">
        <v>72</v>
      </c>
      <c r="K22" s="21">
        <v>123</v>
      </c>
      <c r="L22" s="32">
        <f>K22/2</f>
        <v>61.5</v>
      </c>
      <c r="M22" s="32">
        <f>L22+J22</f>
        <v>133.5</v>
      </c>
      <c r="N22" s="35">
        <f>0.3*M22</f>
        <v>40.049999999999997</v>
      </c>
      <c r="O22" s="21">
        <v>18</v>
      </c>
      <c r="P22" s="21" t="s">
        <v>43</v>
      </c>
      <c r="Q22" s="187" t="s">
        <v>85</v>
      </c>
    </row>
    <row r="23" spans="1:17" s="96" customFormat="1" ht="15.75" thickBot="1">
      <c r="A23" s="190">
        <v>3</v>
      </c>
      <c r="B23" s="15" t="s">
        <v>134</v>
      </c>
      <c r="C23" s="15"/>
      <c r="D23" s="16"/>
      <c r="E23" s="17">
        <v>2004</v>
      </c>
      <c r="F23" s="34" t="s">
        <v>75</v>
      </c>
      <c r="G23" s="18" t="s">
        <v>59</v>
      </c>
      <c r="H23" s="120">
        <v>50.5</v>
      </c>
      <c r="I23" s="19">
        <v>12</v>
      </c>
      <c r="J23" s="18">
        <v>24</v>
      </c>
      <c r="K23" s="18">
        <v>136</v>
      </c>
      <c r="L23" s="32">
        <f>K23/2</f>
        <v>68</v>
      </c>
      <c r="M23" s="32">
        <f>L23+J23</f>
        <v>92</v>
      </c>
      <c r="N23" s="35">
        <f>0.3*M23</f>
        <v>27.599999999999998</v>
      </c>
      <c r="O23" s="18">
        <v>16</v>
      </c>
      <c r="P23" s="17" t="s">
        <v>43</v>
      </c>
      <c r="Q23" s="189" t="s">
        <v>132</v>
      </c>
    </row>
    <row r="24" spans="1:17" s="96" customFormat="1" ht="15.75" thickBot="1">
      <c r="A24" s="255" t="s">
        <v>25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7"/>
    </row>
    <row r="25" spans="1:17" s="96" customFormat="1">
      <c r="A25" s="182">
        <v>1</v>
      </c>
      <c r="B25" s="90" t="s">
        <v>154</v>
      </c>
      <c r="C25" s="83"/>
      <c r="D25" s="84"/>
      <c r="E25" s="5">
        <v>2005</v>
      </c>
      <c r="F25" s="36" t="s">
        <v>75</v>
      </c>
      <c r="G25" s="18" t="s">
        <v>58</v>
      </c>
      <c r="H25" s="91">
        <v>53.5</v>
      </c>
      <c r="I25" s="86">
        <v>16</v>
      </c>
      <c r="J25" s="136">
        <v>111</v>
      </c>
      <c r="K25" s="136">
        <v>200</v>
      </c>
      <c r="L25" s="32">
        <f>K25/2</f>
        <v>100</v>
      </c>
      <c r="M25" s="32">
        <f>L25+J25</f>
        <v>211</v>
      </c>
      <c r="N25" s="35">
        <f>0.6*M25</f>
        <v>126.6</v>
      </c>
      <c r="O25" s="136">
        <v>20</v>
      </c>
      <c r="P25" s="20" t="s">
        <v>172</v>
      </c>
      <c r="Q25" s="183" t="s">
        <v>150</v>
      </c>
    </row>
    <row r="26" spans="1:17" s="96" customFormat="1">
      <c r="A26" s="184">
        <v>2</v>
      </c>
      <c r="B26" s="15" t="s">
        <v>82</v>
      </c>
      <c r="C26" s="15"/>
      <c r="D26" s="16"/>
      <c r="E26" s="17">
        <v>2005</v>
      </c>
      <c r="F26" s="34" t="s">
        <v>79</v>
      </c>
      <c r="G26" s="18" t="s">
        <v>76</v>
      </c>
      <c r="H26" s="120">
        <v>58</v>
      </c>
      <c r="I26" s="19">
        <v>16</v>
      </c>
      <c r="J26" s="18">
        <v>100</v>
      </c>
      <c r="K26" s="18">
        <v>196</v>
      </c>
      <c r="L26" s="32">
        <f>K26/2</f>
        <v>98</v>
      </c>
      <c r="M26" s="32">
        <f>L26+J26</f>
        <v>198</v>
      </c>
      <c r="N26" s="33">
        <f>0.6*M26</f>
        <v>118.8</v>
      </c>
      <c r="O26" s="18">
        <v>18</v>
      </c>
      <c r="P26" s="20" t="s">
        <v>79</v>
      </c>
      <c r="Q26" s="189" t="s">
        <v>77</v>
      </c>
    </row>
    <row r="27" spans="1:17" s="96" customFormat="1">
      <c r="A27" s="186">
        <v>3</v>
      </c>
      <c r="B27" s="121" t="s">
        <v>74</v>
      </c>
      <c r="C27" s="23"/>
      <c r="D27" s="116"/>
      <c r="E27" s="25">
        <v>2010</v>
      </c>
      <c r="F27" s="33" t="s">
        <v>75</v>
      </c>
      <c r="G27" s="24" t="s">
        <v>76</v>
      </c>
      <c r="H27" s="122">
        <v>56.2</v>
      </c>
      <c r="I27" s="119">
        <v>12</v>
      </c>
      <c r="J27" s="123">
        <v>45</v>
      </c>
      <c r="K27" s="124">
        <v>185</v>
      </c>
      <c r="L27" s="32">
        <f>K27/2</f>
        <v>92.5</v>
      </c>
      <c r="M27" s="32">
        <f>L27+J27</f>
        <v>137.5</v>
      </c>
      <c r="N27" s="35">
        <f>0.3*M27</f>
        <v>41.25</v>
      </c>
      <c r="O27" s="123">
        <v>16</v>
      </c>
      <c r="P27" s="123" t="s">
        <v>43</v>
      </c>
      <c r="Q27" s="191" t="s">
        <v>77</v>
      </c>
    </row>
    <row r="28" spans="1:17" s="96" customFormat="1">
      <c r="A28" s="192">
        <v>4</v>
      </c>
      <c r="B28" s="23" t="s">
        <v>148</v>
      </c>
      <c r="C28" s="23"/>
      <c r="D28" s="116"/>
      <c r="E28" s="117">
        <v>2004</v>
      </c>
      <c r="F28" s="37" t="s">
        <v>75</v>
      </c>
      <c r="G28" s="24" t="s">
        <v>100</v>
      </c>
      <c r="H28" s="118">
        <v>55</v>
      </c>
      <c r="I28" s="119">
        <v>12</v>
      </c>
      <c r="J28" s="24">
        <v>75</v>
      </c>
      <c r="K28" s="125">
        <v>94</v>
      </c>
      <c r="L28" s="32">
        <f>K28/2</f>
        <v>47</v>
      </c>
      <c r="M28" s="32">
        <f>L28+J28</f>
        <v>122</v>
      </c>
      <c r="N28" s="33">
        <f>0.3*M28</f>
        <v>36.6</v>
      </c>
      <c r="O28" s="24">
        <v>15</v>
      </c>
      <c r="P28" s="25" t="s">
        <v>43</v>
      </c>
      <c r="Q28" s="188" t="s">
        <v>77</v>
      </c>
    </row>
    <row r="29" spans="1:17" s="96" customFormat="1" ht="15.75" thickBot="1">
      <c r="A29" s="184">
        <v>5</v>
      </c>
      <c r="B29" s="23" t="s">
        <v>135</v>
      </c>
      <c r="C29" s="23"/>
      <c r="D29" s="116"/>
      <c r="E29" s="117">
        <v>2006</v>
      </c>
      <c r="F29" s="37" t="s">
        <v>75</v>
      </c>
      <c r="G29" s="24" t="s">
        <v>59</v>
      </c>
      <c r="H29" s="118">
        <v>55.7</v>
      </c>
      <c r="I29" s="119">
        <v>8</v>
      </c>
      <c r="J29" s="24">
        <v>9</v>
      </c>
      <c r="K29" s="24">
        <v>112</v>
      </c>
      <c r="L29" s="32">
        <f>K29/2</f>
        <v>56</v>
      </c>
      <c r="M29" s="32">
        <f>L29+J29</f>
        <v>65</v>
      </c>
      <c r="N29" s="35">
        <f>0.15*M29</f>
        <v>9.75</v>
      </c>
      <c r="O29" s="24">
        <v>14</v>
      </c>
      <c r="P29" s="25" t="s">
        <v>43</v>
      </c>
      <c r="Q29" s="188" t="s">
        <v>132</v>
      </c>
    </row>
    <row r="30" spans="1:17" s="96" customFormat="1" ht="15.75" thickBot="1">
      <c r="A30" s="255" t="s">
        <v>26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7"/>
    </row>
    <row r="31" spans="1:17" s="96" customFormat="1">
      <c r="A31" s="193">
        <v>1</v>
      </c>
      <c r="B31" s="155" t="s">
        <v>99</v>
      </c>
      <c r="C31" s="83"/>
      <c r="D31" s="156"/>
      <c r="E31" s="157">
        <v>2002</v>
      </c>
      <c r="F31" s="158">
        <v>2</v>
      </c>
      <c r="G31" s="159" t="s">
        <v>100</v>
      </c>
      <c r="H31" s="137" t="s">
        <v>101</v>
      </c>
      <c r="I31" s="160">
        <v>24</v>
      </c>
      <c r="J31" s="159">
        <v>58</v>
      </c>
      <c r="K31" s="159">
        <v>79</v>
      </c>
      <c r="L31" s="70">
        <f>K31/2</f>
        <v>39.5</v>
      </c>
      <c r="M31" s="70">
        <f>L31+J31</f>
        <v>97.5</v>
      </c>
      <c r="N31" s="70">
        <f>1*M31</f>
        <v>97.5</v>
      </c>
      <c r="O31" s="159">
        <v>20</v>
      </c>
      <c r="P31" s="161" t="s">
        <v>177</v>
      </c>
      <c r="Q31" s="194" t="s">
        <v>73</v>
      </c>
    </row>
    <row r="32" spans="1:17" s="96" customFormat="1" ht="15.75" thickBot="1">
      <c r="A32" s="195">
        <v>2</v>
      </c>
      <c r="B32" s="162" t="s">
        <v>182</v>
      </c>
      <c r="C32" s="169"/>
      <c r="D32" s="170"/>
      <c r="E32" s="163">
        <v>2002</v>
      </c>
      <c r="F32" s="164">
        <v>2</v>
      </c>
      <c r="G32" s="165" t="s">
        <v>100</v>
      </c>
      <c r="H32" s="166">
        <v>57.7</v>
      </c>
      <c r="I32" s="167">
        <v>24</v>
      </c>
      <c r="J32" s="165">
        <v>53</v>
      </c>
      <c r="K32" s="165">
        <v>78</v>
      </c>
      <c r="L32" s="168">
        <f>K32/2</f>
        <v>39</v>
      </c>
      <c r="M32" s="168">
        <f>L32+J32</f>
        <v>92</v>
      </c>
      <c r="N32" s="168">
        <f>1*M32</f>
        <v>92</v>
      </c>
      <c r="O32" s="165">
        <v>18</v>
      </c>
      <c r="P32" s="81" t="s">
        <v>177</v>
      </c>
      <c r="Q32" s="196" t="s">
        <v>73</v>
      </c>
    </row>
    <row r="33" spans="1:17" s="96" customFormat="1" ht="15.75" thickBot="1">
      <c r="A33" s="255" t="s">
        <v>27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s="96" customFormat="1">
      <c r="A34" s="193">
        <v>1</v>
      </c>
      <c r="B34" s="82" t="s">
        <v>151</v>
      </c>
      <c r="C34" s="83"/>
      <c r="D34" s="84"/>
      <c r="E34" s="6">
        <v>2004</v>
      </c>
      <c r="F34" s="32" t="s">
        <v>75</v>
      </c>
      <c r="G34" s="136" t="s">
        <v>58</v>
      </c>
      <c r="H34" s="85">
        <v>62</v>
      </c>
      <c r="I34" s="86">
        <v>16</v>
      </c>
      <c r="J34" s="36">
        <v>112</v>
      </c>
      <c r="K34" s="36">
        <v>178</v>
      </c>
      <c r="L34" s="32">
        <f>K34/2</f>
        <v>89</v>
      </c>
      <c r="M34" s="32">
        <f>L34+J34</f>
        <v>201</v>
      </c>
      <c r="N34" s="33">
        <f>0.6*M34</f>
        <v>120.6</v>
      </c>
      <c r="O34" s="36">
        <v>20</v>
      </c>
      <c r="P34" s="6" t="s">
        <v>172</v>
      </c>
      <c r="Q34" s="197" t="s">
        <v>150</v>
      </c>
    </row>
    <row r="35" spans="1:17" s="96" customFormat="1">
      <c r="A35" s="186">
        <v>2</v>
      </c>
      <c r="B35" s="82" t="s">
        <v>84</v>
      </c>
      <c r="C35" s="23"/>
      <c r="D35" s="84"/>
      <c r="E35" s="6">
        <v>2005</v>
      </c>
      <c r="F35" s="32">
        <v>1</v>
      </c>
      <c r="G35" s="136" t="s">
        <v>57</v>
      </c>
      <c r="H35" s="85">
        <v>62.4</v>
      </c>
      <c r="I35" s="86">
        <v>24</v>
      </c>
      <c r="J35" s="21">
        <v>85</v>
      </c>
      <c r="K35" s="21">
        <v>50</v>
      </c>
      <c r="L35" s="32">
        <f>K35/2</f>
        <v>25</v>
      </c>
      <c r="M35" s="32">
        <f>L35+J35</f>
        <v>110</v>
      </c>
      <c r="N35" s="35">
        <f>1*M35</f>
        <v>110</v>
      </c>
      <c r="O35" s="21">
        <v>18</v>
      </c>
      <c r="P35" s="20">
        <v>1</v>
      </c>
      <c r="Q35" s="197" t="s">
        <v>85</v>
      </c>
    </row>
    <row r="36" spans="1:17" s="96" customFormat="1">
      <c r="A36" s="186">
        <v>3</v>
      </c>
      <c r="B36" s="82" t="s">
        <v>157</v>
      </c>
      <c r="C36" s="23"/>
      <c r="D36" s="84"/>
      <c r="E36" s="6">
        <v>2006</v>
      </c>
      <c r="F36" s="32" t="s">
        <v>158</v>
      </c>
      <c r="G36" s="136" t="s">
        <v>159</v>
      </c>
      <c r="H36" s="85">
        <v>62.6</v>
      </c>
      <c r="I36" s="86">
        <v>16</v>
      </c>
      <c r="J36" s="34">
        <v>50</v>
      </c>
      <c r="K36" s="34">
        <v>122</v>
      </c>
      <c r="L36" s="32">
        <f>K36/2</f>
        <v>61</v>
      </c>
      <c r="M36" s="32">
        <f>L36+J36</f>
        <v>111</v>
      </c>
      <c r="N36" s="33">
        <f>0.6*M36</f>
        <v>66.599999999999994</v>
      </c>
      <c r="O36" s="34">
        <v>16</v>
      </c>
      <c r="P36" s="25" t="s">
        <v>158</v>
      </c>
      <c r="Q36" s="197" t="s">
        <v>160</v>
      </c>
    </row>
    <row r="37" spans="1:17" s="96" customFormat="1">
      <c r="A37" s="186">
        <v>4</v>
      </c>
      <c r="B37" s="82" t="s">
        <v>112</v>
      </c>
      <c r="C37" s="23"/>
      <c r="D37" s="84"/>
      <c r="E37" s="6">
        <v>2005</v>
      </c>
      <c r="F37" s="32" t="s">
        <v>79</v>
      </c>
      <c r="G37" s="136" t="s">
        <v>76</v>
      </c>
      <c r="H37" s="85">
        <v>60.8</v>
      </c>
      <c r="I37" s="86">
        <v>8</v>
      </c>
      <c r="J37" s="34">
        <v>113</v>
      </c>
      <c r="K37" s="34">
        <v>209</v>
      </c>
      <c r="L37" s="32">
        <f>K37/2</f>
        <v>104.5</v>
      </c>
      <c r="M37" s="32">
        <f>L37+J37</f>
        <v>217.5</v>
      </c>
      <c r="N37" s="35">
        <f>0.15*M37</f>
        <v>32.625</v>
      </c>
      <c r="O37" s="34">
        <v>15</v>
      </c>
      <c r="P37" s="25" t="s">
        <v>43</v>
      </c>
      <c r="Q37" s="197" t="s">
        <v>73</v>
      </c>
    </row>
    <row r="38" spans="1:17" s="96" customFormat="1" ht="15.75" thickBot="1">
      <c r="A38" s="190">
        <v>5</v>
      </c>
      <c r="B38" s="82" t="s">
        <v>145</v>
      </c>
      <c r="C38" s="15"/>
      <c r="D38" s="84"/>
      <c r="E38" s="6">
        <v>2006</v>
      </c>
      <c r="F38" s="32" t="s">
        <v>75</v>
      </c>
      <c r="G38" s="18" t="s">
        <v>100</v>
      </c>
      <c r="H38" s="85">
        <v>59.3</v>
      </c>
      <c r="I38" s="86">
        <v>8</v>
      </c>
      <c r="J38" s="34">
        <v>101</v>
      </c>
      <c r="K38" s="34">
        <v>196</v>
      </c>
      <c r="L38" s="32">
        <f>K38/2</f>
        <v>98</v>
      </c>
      <c r="M38" s="32">
        <f>L38+J38</f>
        <v>199</v>
      </c>
      <c r="N38" s="33">
        <f>0.15*M38</f>
        <v>29.849999999999998</v>
      </c>
      <c r="O38" s="34">
        <v>14</v>
      </c>
      <c r="P38" s="81" t="s">
        <v>43</v>
      </c>
      <c r="Q38" s="197" t="s">
        <v>77</v>
      </c>
    </row>
    <row r="39" spans="1:17" s="96" customFormat="1" ht="15.75" thickBot="1">
      <c r="A39" s="255" t="s">
        <v>28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7"/>
    </row>
    <row r="40" spans="1:17" s="96" customFormat="1">
      <c r="A40" s="190">
        <v>1</v>
      </c>
      <c r="B40" s="26" t="s">
        <v>183</v>
      </c>
      <c r="C40" s="26"/>
      <c r="D40" s="29"/>
      <c r="E40" s="17">
        <v>2002</v>
      </c>
      <c r="F40" s="21">
        <v>2</v>
      </c>
      <c r="G40" s="18" t="s">
        <v>76</v>
      </c>
      <c r="H40" s="30">
        <v>62.1</v>
      </c>
      <c r="I40" s="31">
        <v>24</v>
      </c>
      <c r="J40" s="18">
        <v>65</v>
      </c>
      <c r="K40" s="18">
        <v>74</v>
      </c>
      <c r="L40" s="32">
        <f>K40/2</f>
        <v>37</v>
      </c>
      <c r="M40" s="32">
        <f>L40+J40</f>
        <v>102</v>
      </c>
      <c r="N40" s="33">
        <f>1*M40</f>
        <v>102</v>
      </c>
      <c r="O40" s="34">
        <v>20</v>
      </c>
      <c r="P40" s="20" t="s">
        <v>177</v>
      </c>
      <c r="Q40" s="198" t="s">
        <v>73</v>
      </c>
    </row>
    <row r="41" spans="1:17" s="96" customFormat="1" ht="15.75" thickBot="1">
      <c r="A41" s="190">
        <v>2</v>
      </c>
      <c r="B41" s="26" t="s">
        <v>184</v>
      </c>
      <c r="C41" s="28"/>
      <c r="D41" s="29"/>
      <c r="E41" s="17">
        <v>2002</v>
      </c>
      <c r="F41" s="21">
        <v>3</v>
      </c>
      <c r="G41" s="136" t="s">
        <v>76</v>
      </c>
      <c r="H41" s="30">
        <v>61.8</v>
      </c>
      <c r="I41" s="31">
        <v>24</v>
      </c>
      <c r="J41" s="18">
        <v>49</v>
      </c>
      <c r="K41" s="18">
        <v>69</v>
      </c>
      <c r="L41" s="32">
        <f>K41/2</f>
        <v>34.5</v>
      </c>
      <c r="M41" s="32">
        <f>L41+J41</f>
        <v>83.5</v>
      </c>
      <c r="N41" s="33">
        <f>1*M41</f>
        <v>83.5</v>
      </c>
      <c r="O41" s="34">
        <v>18</v>
      </c>
      <c r="P41" s="20" t="s">
        <v>178</v>
      </c>
      <c r="Q41" s="198" t="s">
        <v>73</v>
      </c>
    </row>
    <row r="42" spans="1:17" s="96" customFormat="1" ht="15.75" thickBot="1">
      <c r="A42" s="255" t="s">
        <v>38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7"/>
    </row>
    <row r="43" spans="1:17" s="96" customFormat="1">
      <c r="A43" s="190">
        <v>1</v>
      </c>
      <c r="B43" s="15" t="s">
        <v>106</v>
      </c>
      <c r="C43" s="15"/>
      <c r="D43" s="16"/>
      <c r="E43" s="17">
        <v>1998</v>
      </c>
      <c r="F43" s="34" t="s">
        <v>103</v>
      </c>
      <c r="G43" s="18" t="s">
        <v>76</v>
      </c>
      <c r="H43" s="120">
        <v>63</v>
      </c>
      <c r="I43" s="19">
        <v>32</v>
      </c>
      <c r="J43" s="35">
        <v>77</v>
      </c>
      <c r="K43" s="35">
        <v>71</v>
      </c>
      <c r="L43" s="32">
        <f>K43/2</f>
        <v>35.5</v>
      </c>
      <c r="M43" s="32">
        <f>L43+J43</f>
        <v>112.5</v>
      </c>
      <c r="N43" s="35">
        <f>2*M43</f>
        <v>225</v>
      </c>
      <c r="O43" s="35">
        <v>20</v>
      </c>
      <c r="P43" s="20" t="s">
        <v>103</v>
      </c>
      <c r="Q43" s="198" t="s">
        <v>73</v>
      </c>
    </row>
    <row r="44" spans="1:17" s="96" customFormat="1">
      <c r="A44" s="190">
        <v>2</v>
      </c>
      <c r="B44" s="126" t="s">
        <v>185</v>
      </c>
      <c r="C44" s="28"/>
      <c r="D44" s="29"/>
      <c r="E44" s="127">
        <v>2000</v>
      </c>
      <c r="F44" s="129" t="s">
        <v>103</v>
      </c>
      <c r="G44" s="128" t="s">
        <v>100</v>
      </c>
      <c r="H44" s="130">
        <v>62.8</v>
      </c>
      <c r="I44" s="131">
        <v>24</v>
      </c>
      <c r="J44" s="18">
        <v>54</v>
      </c>
      <c r="K44" s="18">
        <v>87</v>
      </c>
      <c r="L44" s="32">
        <f>K44/2</f>
        <v>43.5</v>
      </c>
      <c r="M44" s="32">
        <f>L44+J44</f>
        <v>97.5</v>
      </c>
      <c r="N44" s="33">
        <f>1*M44</f>
        <v>97.5</v>
      </c>
      <c r="O44" s="20">
        <v>18</v>
      </c>
      <c r="P44" s="199">
        <v>2</v>
      </c>
      <c r="Q44" s="198" t="s">
        <v>73</v>
      </c>
    </row>
    <row r="45" spans="1:17" s="96" customFormat="1" ht="15.75" thickBot="1">
      <c r="A45" s="190">
        <v>3</v>
      </c>
      <c r="B45" s="126" t="s">
        <v>215</v>
      </c>
      <c r="C45" s="28"/>
      <c r="D45" s="29"/>
      <c r="E45" s="127">
        <v>1999</v>
      </c>
      <c r="F45" s="129" t="s">
        <v>103</v>
      </c>
      <c r="G45" s="128" t="s">
        <v>100</v>
      </c>
      <c r="H45" s="130">
        <v>62.5</v>
      </c>
      <c r="I45" s="131">
        <v>24</v>
      </c>
      <c r="J45" s="18">
        <v>48</v>
      </c>
      <c r="K45" s="18">
        <v>92</v>
      </c>
      <c r="L45" s="32">
        <f>K45/2</f>
        <v>46</v>
      </c>
      <c r="M45" s="32">
        <f>L45+J45</f>
        <v>94</v>
      </c>
      <c r="N45" s="33">
        <f>1*M45</f>
        <v>94</v>
      </c>
      <c r="O45" s="20">
        <v>16</v>
      </c>
      <c r="P45" s="199">
        <v>2</v>
      </c>
      <c r="Q45" s="198" t="s">
        <v>216</v>
      </c>
    </row>
    <row r="46" spans="1:17" s="96" customFormat="1" ht="15.75" thickBot="1">
      <c r="A46" s="255" t="s">
        <v>29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7"/>
    </row>
    <row r="47" spans="1:17" s="96" customFormat="1">
      <c r="A47" s="190">
        <v>1</v>
      </c>
      <c r="B47" s="26" t="s">
        <v>163</v>
      </c>
      <c r="C47" s="26"/>
      <c r="D47" s="29"/>
      <c r="E47" s="17">
        <v>2003</v>
      </c>
      <c r="F47" s="21">
        <v>1</v>
      </c>
      <c r="G47" s="18" t="s">
        <v>159</v>
      </c>
      <c r="H47" s="30">
        <v>66.400000000000006</v>
      </c>
      <c r="I47" s="31">
        <v>24</v>
      </c>
      <c r="J47" s="37">
        <v>86</v>
      </c>
      <c r="K47" s="37">
        <v>77</v>
      </c>
      <c r="L47" s="32">
        <f>K47/2</f>
        <v>38.5</v>
      </c>
      <c r="M47" s="32">
        <f>L47+J47</f>
        <v>124.5</v>
      </c>
      <c r="N47" s="33">
        <f>1*M47</f>
        <v>124.5</v>
      </c>
      <c r="O47" s="34">
        <v>20</v>
      </c>
      <c r="P47" s="25">
        <v>1</v>
      </c>
      <c r="Q47" s="189" t="s">
        <v>160</v>
      </c>
    </row>
    <row r="48" spans="1:17" s="96" customFormat="1">
      <c r="A48" s="190">
        <v>2</v>
      </c>
      <c r="B48" s="82" t="s">
        <v>149</v>
      </c>
      <c r="C48" s="23"/>
      <c r="D48" s="84"/>
      <c r="E48" s="6">
        <v>2003</v>
      </c>
      <c r="F48" s="32" t="s">
        <v>75</v>
      </c>
      <c r="G48" s="136" t="s">
        <v>58</v>
      </c>
      <c r="H48" s="85">
        <v>67</v>
      </c>
      <c r="I48" s="86">
        <v>16</v>
      </c>
      <c r="J48" s="21">
        <v>94</v>
      </c>
      <c r="K48" s="21">
        <v>75</v>
      </c>
      <c r="L48" s="32">
        <f>K48/2</f>
        <v>37.5</v>
      </c>
      <c r="M48" s="32">
        <f>L48+J48</f>
        <v>131.5</v>
      </c>
      <c r="N48" s="33">
        <f>0.6*M48</f>
        <v>78.899999999999991</v>
      </c>
      <c r="O48" s="21">
        <v>18</v>
      </c>
      <c r="P48" s="25" t="s">
        <v>173</v>
      </c>
      <c r="Q48" s="197" t="s">
        <v>150</v>
      </c>
    </row>
    <row r="49" spans="1:17" s="96" customFormat="1" ht="15.75" thickBot="1">
      <c r="A49" s="190">
        <v>3</v>
      </c>
      <c r="B49" s="26" t="s">
        <v>94</v>
      </c>
      <c r="C49" s="26"/>
      <c r="D49" s="29"/>
      <c r="E49" s="17">
        <v>2003</v>
      </c>
      <c r="F49" s="21">
        <v>3</v>
      </c>
      <c r="G49" s="18" t="s">
        <v>95</v>
      </c>
      <c r="H49" s="30">
        <v>66</v>
      </c>
      <c r="I49" s="31">
        <v>16</v>
      </c>
      <c r="J49" s="24">
        <v>24</v>
      </c>
      <c r="K49" s="24">
        <v>70</v>
      </c>
      <c r="L49" s="32">
        <f>K49/2</f>
        <v>35</v>
      </c>
      <c r="M49" s="32">
        <f>L49+J49</f>
        <v>59</v>
      </c>
      <c r="N49" s="35">
        <f>0.6*M49</f>
        <v>35.4</v>
      </c>
      <c r="O49" s="34">
        <v>16</v>
      </c>
      <c r="P49" s="81" t="s">
        <v>43</v>
      </c>
      <c r="Q49" s="196" t="s">
        <v>96</v>
      </c>
    </row>
    <row r="50" spans="1:17" s="96" customFormat="1" ht="15.75" thickBot="1">
      <c r="A50" s="255" t="s">
        <v>30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7"/>
    </row>
    <row r="51" spans="1:17" s="96" customFormat="1">
      <c r="A51" s="182">
        <v>1</v>
      </c>
      <c r="B51" s="82" t="s">
        <v>102</v>
      </c>
      <c r="C51" s="83"/>
      <c r="D51" s="84"/>
      <c r="E51" s="6">
        <v>2002</v>
      </c>
      <c r="F51" s="32" t="s">
        <v>103</v>
      </c>
      <c r="G51" s="136" t="s">
        <v>104</v>
      </c>
      <c r="H51" s="85">
        <v>67.2</v>
      </c>
      <c r="I51" s="86">
        <v>24</v>
      </c>
      <c r="J51" s="36">
        <v>106</v>
      </c>
      <c r="K51" s="37">
        <v>133</v>
      </c>
      <c r="L51" s="32">
        <f>K51/2</f>
        <v>66.5</v>
      </c>
      <c r="M51" s="32">
        <f>L51+J51</f>
        <v>172.5</v>
      </c>
      <c r="N51" s="35">
        <f>1*M51</f>
        <v>172.5</v>
      </c>
      <c r="O51" s="36">
        <v>20</v>
      </c>
      <c r="P51" s="6">
        <v>1</v>
      </c>
      <c r="Q51" s="197" t="s">
        <v>105</v>
      </c>
    </row>
    <row r="52" spans="1:17" s="96" customFormat="1">
      <c r="A52" s="186">
        <v>2</v>
      </c>
      <c r="B52" s="14" t="s">
        <v>86</v>
      </c>
      <c r="C52" s="14"/>
      <c r="D52" s="38"/>
      <c r="E52" s="5">
        <v>2001</v>
      </c>
      <c r="F52" s="13">
        <v>3</v>
      </c>
      <c r="G52" s="136" t="s">
        <v>88</v>
      </c>
      <c r="H52" s="39">
        <v>65.599999999999994</v>
      </c>
      <c r="I52" s="40">
        <v>24</v>
      </c>
      <c r="J52" s="136">
        <v>75</v>
      </c>
      <c r="K52" s="24">
        <v>75</v>
      </c>
      <c r="L52" s="32">
        <f>K52/2</f>
        <v>37.5</v>
      </c>
      <c r="M52" s="32">
        <f>L52+J52</f>
        <v>112.5</v>
      </c>
      <c r="N52" s="33">
        <f>1*M52</f>
        <v>112.5</v>
      </c>
      <c r="O52" s="36">
        <v>18</v>
      </c>
      <c r="P52" s="6">
        <v>1</v>
      </c>
      <c r="Q52" s="196" t="s">
        <v>87</v>
      </c>
    </row>
    <row r="53" spans="1:17" s="96" customFormat="1" ht="15.75" thickBot="1">
      <c r="A53" s="190">
        <v>3</v>
      </c>
      <c r="B53" s="26" t="s">
        <v>131</v>
      </c>
      <c r="C53" s="26"/>
      <c r="D53" s="29"/>
      <c r="E53" s="17">
        <v>2002</v>
      </c>
      <c r="F53" s="21" t="s">
        <v>75</v>
      </c>
      <c r="G53" s="18" t="s">
        <v>59</v>
      </c>
      <c r="H53" s="30">
        <v>67.2</v>
      </c>
      <c r="I53" s="31">
        <v>16</v>
      </c>
      <c r="J53" s="18">
        <v>29</v>
      </c>
      <c r="K53" s="18">
        <v>171</v>
      </c>
      <c r="L53" s="32">
        <f>K53/2</f>
        <v>85.5</v>
      </c>
      <c r="M53" s="32">
        <f>L53+J53</f>
        <v>114.5</v>
      </c>
      <c r="N53" s="35">
        <f>0.6*M53</f>
        <v>68.7</v>
      </c>
      <c r="O53" s="34">
        <v>16</v>
      </c>
      <c r="P53" s="20" t="s">
        <v>173</v>
      </c>
      <c r="Q53" s="198" t="s">
        <v>132</v>
      </c>
    </row>
    <row r="54" spans="1:17" s="96" customFormat="1" ht="15.75" thickBot="1">
      <c r="A54" s="255" t="s">
        <v>39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7"/>
    </row>
    <row r="55" spans="1:17" s="96" customFormat="1">
      <c r="A55" s="182">
        <v>1</v>
      </c>
      <c r="B55" s="14" t="s">
        <v>126</v>
      </c>
      <c r="C55" s="132"/>
      <c r="D55" s="38"/>
      <c r="E55" s="5">
        <v>2000</v>
      </c>
      <c r="F55" s="13" t="s">
        <v>103</v>
      </c>
      <c r="G55" s="136" t="s">
        <v>104</v>
      </c>
      <c r="H55" s="39">
        <v>68</v>
      </c>
      <c r="I55" s="40">
        <v>24</v>
      </c>
      <c r="J55" s="136">
        <v>146</v>
      </c>
      <c r="K55" s="24">
        <v>148</v>
      </c>
      <c r="L55" s="32">
        <f>K55/2</f>
        <v>74</v>
      </c>
      <c r="M55" s="32">
        <f>L55+J55</f>
        <v>220</v>
      </c>
      <c r="N55" s="35">
        <f>1*M55</f>
        <v>220</v>
      </c>
      <c r="O55" s="36">
        <v>20</v>
      </c>
      <c r="P55" s="6">
        <v>1</v>
      </c>
      <c r="Q55" s="196" t="s">
        <v>105</v>
      </c>
    </row>
    <row r="56" spans="1:17" s="96" customFormat="1">
      <c r="A56" s="186">
        <v>2</v>
      </c>
      <c r="B56" s="14" t="s">
        <v>146</v>
      </c>
      <c r="C56" s="14"/>
      <c r="D56" s="38"/>
      <c r="E56" s="5">
        <v>1997</v>
      </c>
      <c r="F56" s="13" t="s">
        <v>103</v>
      </c>
      <c r="G56" s="136" t="s">
        <v>76</v>
      </c>
      <c r="H56" s="39">
        <v>68</v>
      </c>
      <c r="I56" s="40">
        <v>32</v>
      </c>
      <c r="J56" s="135">
        <v>55</v>
      </c>
      <c r="K56" s="24">
        <v>88</v>
      </c>
      <c r="L56" s="32">
        <f>K56/2</f>
        <v>44</v>
      </c>
      <c r="M56" s="32">
        <f>L56+J56</f>
        <v>99</v>
      </c>
      <c r="N56" s="35">
        <f>2*M56</f>
        <v>198</v>
      </c>
      <c r="O56" s="36">
        <v>18</v>
      </c>
      <c r="P56" s="133" t="s">
        <v>103</v>
      </c>
      <c r="Q56" s="196" t="s">
        <v>73</v>
      </c>
    </row>
    <row r="57" spans="1:17" s="96" customFormat="1">
      <c r="A57" s="186">
        <v>3</v>
      </c>
      <c r="B57" s="14" t="s">
        <v>217</v>
      </c>
      <c r="C57" s="14"/>
      <c r="D57" s="38"/>
      <c r="E57" s="5">
        <v>2000</v>
      </c>
      <c r="F57" s="13" t="s">
        <v>103</v>
      </c>
      <c r="G57" s="136" t="s">
        <v>76</v>
      </c>
      <c r="H57" s="39">
        <v>66.7</v>
      </c>
      <c r="I57" s="40">
        <v>32</v>
      </c>
      <c r="J57" s="135">
        <v>53</v>
      </c>
      <c r="K57" s="24">
        <v>90</v>
      </c>
      <c r="L57" s="32">
        <f>K57/2</f>
        <v>45</v>
      </c>
      <c r="M57" s="32">
        <f>L57+J57</f>
        <v>98</v>
      </c>
      <c r="N57" s="35">
        <f>2*M57</f>
        <v>196</v>
      </c>
      <c r="O57" s="36">
        <v>16</v>
      </c>
      <c r="P57" s="133" t="s">
        <v>103</v>
      </c>
      <c r="Q57" s="188" t="s">
        <v>111</v>
      </c>
    </row>
    <row r="58" spans="1:17" s="96" customFormat="1" ht="15.75" thickBot="1">
      <c r="A58" s="190" t="s">
        <v>60</v>
      </c>
      <c r="B58" s="26" t="s">
        <v>71</v>
      </c>
      <c r="C58" s="26"/>
      <c r="D58" s="29"/>
      <c r="E58" s="17">
        <v>1995</v>
      </c>
      <c r="F58" s="21" t="s">
        <v>72</v>
      </c>
      <c r="G58" s="18" t="s">
        <v>61</v>
      </c>
      <c r="H58" s="30">
        <v>65</v>
      </c>
      <c r="I58" s="31">
        <v>28</v>
      </c>
      <c r="J58" s="24">
        <v>105</v>
      </c>
      <c r="K58" s="24">
        <v>154</v>
      </c>
      <c r="L58" s="32">
        <f>K58/2</f>
        <v>77</v>
      </c>
      <c r="M58" s="32">
        <f>L58+J58</f>
        <v>182</v>
      </c>
      <c r="N58" s="35">
        <f>1.5*M58</f>
        <v>273</v>
      </c>
      <c r="O58" s="171" t="s">
        <v>60</v>
      </c>
      <c r="P58" s="25" t="s">
        <v>43</v>
      </c>
      <c r="Q58" s="198" t="s">
        <v>73</v>
      </c>
    </row>
    <row r="59" spans="1:17" s="96" customFormat="1" ht="15.75" thickBot="1">
      <c r="A59" s="255" t="s">
        <v>31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7"/>
    </row>
    <row r="60" spans="1:17" s="96" customFormat="1">
      <c r="A60" s="190">
        <v>1</v>
      </c>
      <c r="B60" s="26" t="s">
        <v>83</v>
      </c>
      <c r="C60" s="26"/>
      <c r="D60" s="29"/>
      <c r="E60" s="17">
        <v>2003</v>
      </c>
      <c r="F60" s="21" t="s">
        <v>75</v>
      </c>
      <c r="G60" s="18" t="s">
        <v>76</v>
      </c>
      <c r="H60" s="30">
        <v>72.900000000000006</v>
      </c>
      <c r="I60" s="31">
        <v>16</v>
      </c>
      <c r="J60" s="18">
        <v>51</v>
      </c>
      <c r="K60" s="18">
        <v>107</v>
      </c>
      <c r="L60" s="32">
        <f>K60/2</f>
        <v>53.5</v>
      </c>
      <c r="M60" s="32">
        <f>L60+J60</f>
        <v>104.5</v>
      </c>
      <c r="N60" s="35">
        <f>0.6*M60</f>
        <v>62.699999999999996</v>
      </c>
      <c r="O60" s="34">
        <v>20</v>
      </c>
      <c r="P60" s="20" t="s">
        <v>174</v>
      </c>
      <c r="Q60" s="198" t="s">
        <v>77</v>
      </c>
    </row>
    <row r="61" spans="1:17" s="96" customFormat="1">
      <c r="A61" s="190">
        <v>2</v>
      </c>
      <c r="B61" s="26" t="s">
        <v>80</v>
      </c>
      <c r="C61" s="26"/>
      <c r="D61" s="29"/>
      <c r="E61" s="17">
        <v>2007</v>
      </c>
      <c r="F61" s="21" t="s">
        <v>75</v>
      </c>
      <c r="G61" s="18" t="s">
        <v>76</v>
      </c>
      <c r="H61" s="30">
        <v>73</v>
      </c>
      <c r="I61" s="31">
        <v>8</v>
      </c>
      <c r="J61" s="24">
        <v>147</v>
      </c>
      <c r="K61" s="24">
        <v>205</v>
      </c>
      <c r="L61" s="32">
        <f>K61/2</f>
        <v>102.5</v>
      </c>
      <c r="M61" s="32">
        <f>L61+J61</f>
        <v>249.5</v>
      </c>
      <c r="N61" s="33">
        <f>0.15*M61</f>
        <v>37.424999999999997</v>
      </c>
      <c r="O61" s="18">
        <v>18</v>
      </c>
      <c r="P61" s="25" t="s">
        <v>43</v>
      </c>
      <c r="Q61" s="198" t="s">
        <v>77</v>
      </c>
    </row>
    <row r="62" spans="1:17" s="96" customFormat="1" ht="15.75" thickBot="1">
      <c r="A62" s="190">
        <v>3</v>
      </c>
      <c r="B62" s="26" t="s">
        <v>166</v>
      </c>
      <c r="C62" s="26"/>
      <c r="D62" s="29"/>
      <c r="E62" s="17">
        <v>2006</v>
      </c>
      <c r="F62" s="21" t="s">
        <v>75</v>
      </c>
      <c r="G62" s="18" t="s">
        <v>57</v>
      </c>
      <c r="H62" s="30">
        <v>68.3</v>
      </c>
      <c r="I62" s="31">
        <v>6</v>
      </c>
      <c r="J62" s="24">
        <v>111</v>
      </c>
      <c r="K62" s="24">
        <v>205</v>
      </c>
      <c r="L62" s="32">
        <f>K62/2</f>
        <v>102.5</v>
      </c>
      <c r="M62" s="32">
        <f>L62+J62</f>
        <v>213.5</v>
      </c>
      <c r="N62" s="33">
        <f>0.075*M62</f>
        <v>16.012499999999999</v>
      </c>
      <c r="O62" s="34">
        <v>16</v>
      </c>
      <c r="P62" s="81" t="s">
        <v>43</v>
      </c>
      <c r="Q62" s="198" t="s">
        <v>85</v>
      </c>
    </row>
    <row r="63" spans="1:17" s="96" customFormat="1" ht="15.75" thickBot="1">
      <c r="A63" s="255" t="s">
        <v>32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</row>
    <row r="64" spans="1:17" s="96" customFormat="1" ht="15.75" thickBot="1">
      <c r="A64" s="190">
        <v>1</v>
      </c>
      <c r="B64" s="26" t="s">
        <v>210</v>
      </c>
      <c r="C64" s="26"/>
      <c r="D64" s="29"/>
      <c r="E64" s="17">
        <v>2002</v>
      </c>
      <c r="F64" s="21">
        <v>3</v>
      </c>
      <c r="G64" s="18" t="s">
        <v>76</v>
      </c>
      <c r="H64" s="30">
        <v>71.2</v>
      </c>
      <c r="I64" s="31">
        <v>24</v>
      </c>
      <c r="J64" s="24">
        <v>56</v>
      </c>
      <c r="K64" s="18">
        <v>86</v>
      </c>
      <c r="L64" s="32">
        <f>K64/2</f>
        <v>43</v>
      </c>
      <c r="M64" s="32">
        <f>L64+J64</f>
        <v>99</v>
      </c>
      <c r="N64" s="35">
        <f>1*M64</f>
        <v>99</v>
      </c>
      <c r="O64" s="34">
        <v>20</v>
      </c>
      <c r="P64" s="25" t="s">
        <v>178</v>
      </c>
      <c r="Q64" s="198" t="s">
        <v>77</v>
      </c>
    </row>
    <row r="65" spans="1:17" s="96" customFormat="1" ht="15.75" thickBot="1">
      <c r="A65" s="255" t="s">
        <v>42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7"/>
    </row>
    <row r="66" spans="1:17" s="96" customFormat="1">
      <c r="A66" s="190">
        <v>1</v>
      </c>
      <c r="B66" s="26" t="s">
        <v>142</v>
      </c>
      <c r="C66" s="26"/>
      <c r="D66" s="29"/>
      <c r="E66" s="17">
        <v>1998</v>
      </c>
      <c r="F66" s="21" t="s">
        <v>103</v>
      </c>
      <c r="G66" s="18" t="s">
        <v>104</v>
      </c>
      <c r="H66" s="30">
        <v>73</v>
      </c>
      <c r="I66" s="31">
        <v>32</v>
      </c>
      <c r="J66" s="18">
        <v>75</v>
      </c>
      <c r="K66" s="18">
        <v>106</v>
      </c>
      <c r="L66" s="32">
        <f>K66/2</f>
        <v>53</v>
      </c>
      <c r="M66" s="32">
        <f>L66+J66</f>
        <v>128</v>
      </c>
      <c r="N66" s="35">
        <f>2*M66</f>
        <v>256</v>
      </c>
      <c r="O66" s="18">
        <v>20</v>
      </c>
      <c r="P66" s="20" t="s">
        <v>103</v>
      </c>
      <c r="Q66" s="198" t="s">
        <v>105</v>
      </c>
    </row>
    <row r="67" spans="1:17" s="96" customFormat="1">
      <c r="A67" s="190">
        <v>2</v>
      </c>
      <c r="B67" s="26" t="s">
        <v>107</v>
      </c>
      <c r="C67" s="26"/>
      <c r="D67" s="29"/>
      <c r="E67" s="17">
        <v>1998</v>
      </c>
      <c r="F67" s="21" t="s">
        <v>72</v>
      </c>
      <c r="G67" s="18" t="s">
        <v>108</v>
      </c>
      <c r="H67" s="30">
        <v>73</v>
      </c>
      <c r="I67" s="31">
        <v>32</v>
      </c>
      <c r="J67" s="18">
        <v>82</v>
      </c>
      <c r="K67" s="18">
        <v>55</v>
      </c>
      <c r="L67" s="32">
        <f>K67/2</f>
        <v>27.5</v>
      </c>
      <c r="M67" s="32">
        <f>L67+J67</f>
        <v>109.5</v>
      </c>
      <c r="N67" s="35">
        <f>2*M67</f>
        <v>219</v>
      </c>
      <c r="O67" s="18">
        <v>18</v>
      </c>
      <c r="P67" s="20" t="s">
        <v>103</v>
      </c>
      <c r="Q67" s="198" t="s">
        <v>105</v>
      </c>
    </row>
    <row r="68" spans="1:17" s="96" customFormat="1" ht="15.75" thickBot="1">
      <c r="A68" s="190">
        <v>3</v>
      </c>
      <c r="B68" s="26" t="s">
        <v>109</v>
      </c>
      <c r="C68" s="26"/>
      <c r="D68" s="29"/>
      <c r="E68" s="17">
        <v>1998</v>
      </c>
      <c r="F68" s="21" t="s">
        <v>75</v>
      </c>
      <c r="G68" s="18" t="s">
        <v>61</v>
      </c>
      <c r="H68" s="30">
        <v>72.599999999999994</v>
      </c>
      <c r="I68" s="31">
        <v>24</v>
      </c>
      <c r="J68" s="18">
        <v>38</v>
      </c>
      <c r="K68" s="18">
        <v>90</v>
      </c>
      <c r="L68" s="32">
        <f>K68/2</f>
        <v>45</v>
      </c>
      <c r="M68" s="32">
        <f>L68+J68</f>
        <v>83</v>
      </c>
      <c r="N68" s="35">
        <f>1*M68</f>
        <v>83</v>
      </c>
      <c r="O68" s="18">
        <v>16</v>
      </c>
      <c r="P68" s="20" t="s">
        <v>175</v>
      </c>
      <c r="Q68" s="198" t="s">
        <v>98</v>
      </c>
    </row>
    <row r="69" spans="1:17" s="96" customFormat="1" ht="18.75" customHeight="1" thickBot="1">
      <c r="A69" s="255" t="s">
        <v>41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7"/>
    </row>
    <row r="70" spans="1:17" s="96" customFormat="1">
      <c r="A70" s="182">
        <v>1</v>
      </c>
      <c r="B70" s="82" t="s">
        <v>110</v>
      </c>
      <c r="C70" s="83"/>
      <c r="D70" s="84"/>
      <c r="E70" s="6">
        <v>2004</v>
      </c>
      <c r="F70" s="32" t="s">
        <v>79</v>
      </c>
      <c r="G70" s="136" t="s">
        <v>76</v>
      </c>
      <c r="H70" s="85">
        <v>81.599999999999994</v>
      </c>
      <c r="I70" s="86">
        <v>16</v>
      </c>
      <c r="J70" s="36">
        <v>117</v>
      </c>
      <c r="K70" s="36">
        <v>190</v>
      </c>
      <c r="L70" s="32">
        <f t="shared" ref="L70:L76" si="2">K70/2</f>
        <v>95</v>
      </c>
      <c r="M70" s="32">
        <f t="shared" ref="M70:M76" si="3">L70+J70</f>
        <v>212</v>
      </c>
      <c r="N70" s="33">
        <f>0.6*M70</f>
        <v>127.19999999999999</v>
      </c>
      <c r="O70" s="36">
        <v>20</v>
      </c>
      <c r="P70" s="6" t="s">
        <v>79</v>
      </c>
      <c r="Q70" s="187" t="s">
        <v>213</v>
      </c>
    </row>
    <row r="71" spans="1:17" s="96" customFormat="1">
      <c r="A71" s="190">
        <v>2</v>
      </c>
      <c r="B71" s="27" t="s">
        <v>129</v>
      </c>
      <c r="C71" s="23"/>
      <c r="D71" s="16"/>
      <c r="E71" s="20">
        <v>2004</v>
      </c>
      <c r="F71" s="35" t="s">
        <v>176</v>
      </c>
      <c r="G71" s="136" t="s">
        <v>100</v>
      </c>
      <c r="H71" s="52" t="s">
        <v>130</v>
      </c>
      <c r="I71" s="19">
        <v>16</v>
      </c>
      <c r="J71" s="34">
        <v>81</v>
      </c>
      <c r="K71" s="34">
        <v>140</v>
      </c>
      <c r="L71" s="32">
        <f t="shared" si="2"/>
        <v>70</v>
      </c>
      <c r="M71" s="32">
        <f t="shared" si="3"/>
        <v>151</v>
      </c>
      <c r="N71" s="33">
        <f>0.6*M71</f>
        <v>90.6</v>
      </c>
      <c r="O71" s="36">
        <v>18</v>
      </c>
      <c r="P71" s="20" t="s">
        <v>173</v>
      </c>
      <c r="Q71" s="187" t="s">
        <v>213</v>
      </c>
    </row>
    <row r="72" spans="1:17" s="96" customFormat="1">
      <c r="A72" s="190">
        <v>3</v>
      </c>
      <c r="B72" s="26" t="s">
        <v>78</v>
      </c>
      <c r="C72" s="28"/>
      <c r="D72" s="29"/>
      <c r="E72" s="17">
        <v>2004</v>
      </c>
      <c r="F72" s="21" t="s">
        <v>79</v>
      </c>
      <c r="G72" s="136" t="s">
        <v>76</v>
      </c>
      <c r="H72" s="30">
        <v>78.7</v>
      </c>
      <c r="I72" s="31">
        <v>16</v>
      </c>
      <c r="J72" s="24">
        <v>72</v>
      </c>
      <c r="K72" s="24">
        <v>107</v>
      </c>
      <c r="L72" s="32">
        <f t="shared" si="2"/>
        <v>53.5</v>
      </c>
      <c r="M72" s="32">
        <f t="shared" si="3"/>
        <v>125.5</v>
      </c>
      <c r="N72" s="33">
        <f>0.6*M72</f>
        <v>75.3</v>
      </c>
      <c r="O72" s="36">
        <v>16</v>
      </c>
      <c r="P72" s="25" t="s">
        <v>158</v>
      </c>
      <c r="Q72" s="189" t="s">
        <v>77</v>
      </c>
    </row>
    <row r="73" spans="1:17" s="96" customFormat="1">
      <c r="A73" s="190">
        <v>4</v>
      </c>
      <c r="B73" s="26" t="s">
        <v>113</v>
      </c>
      <c r="C73" s="28"/>
      <c r="D73" s="29"/>
      <c r="E73" s="17">
        <v>2004</v>
      </c>
      <c r="F73" s="21" t="s">
        <v>75</v>
      </c>
      <c r="G73" s="136" t="s">
        <v>76</v>
      </c>
      <c r="H73" s="30">
        <v>93.5</v>
      </c>
      <c r="I73" s="31">
        <v>12</v>
      </c>
      <c r="J73" s="24">
        <v>118</v>
      </c>
      <c r="K73" s="24">
        <v>182</v>
      </c>
      <c r="L73" s="32">
        <f t="shared" si="2"/>
        <v>91</v>
      </c>
      <c r="M73" s="32">
        <f t="shared" si="3"/>
        <v>209</v>
      </c>
      <c r="N73" s="33">
        <f>0.3*M73</f>
        <v>62.699999999999996</v>
      </c>
      <c r="O73" s="36">
        <v>15</v>
      </c>
      <c r="P73" s="25" t="s">
        <v>43</v>
      </c>
      <c r="Q73" s="198" t="s">
        <v>73</v>
      </c>
    </row>
    <row r="74" spans="1:17" s="96" customFormat="1">
      <c r="A74" s="190">
        <v>5</v>
      </c>
      <c r="B74" s="27" t="s">
        <v>120</v>
      </c>
      <c r="C74" s="23"/>
      <c r="D74" s="16"/>
      <c r="E74" s="20">
        <v>2004</v>
      </c>
      <c r="F74" s="35">
        <v>3</v>
      </c>
      <c r="G74" s="136" t="s">
        <v>95</v>
      </c>
      <c r="H74" s="52">
        <v>89.5</v>
      </c>
      <c r="I74" s="19">
        <v>16</v>
      </c>
      <c r="J74" s="37">
        <v>34</v>
      </c>
      <c r="K74" s="37">
        <v>129</v>
      </c>
      <c r="L74" s="32">
        <f t="shared" si="2"/>
        <v>64.5</v>
      </c>
      <c r="M74" s="32">
        <f t="shared" si="3"/>
        <v>98.5</v>
      </c>
      <c r="N74" s="33">
        <f>0.6*M74</f>
        <v>59.099999999999994</v>
      </c>
      <c r="O74" s="36">
        <v>14</v>
      </c>
      <c r="P74" s="25" t="s">
        <v>176</v>
      </c>
      <c r="Q74" s="187" t="s">
        <v>115</v>
      </c>
    </row>
    <row r="75" spans="1:17" s="96" customFormat="1">
      <c r="A75" s="190">
        <v>6</v>
      </c>
      <c r="B75" s="27" t="s">
        <v>143</v>
      </c>
      <c r="C75" s="23"/>
      <c r="D75" s="16"/>
      <c r="E75" s="20">
        <v>2004</v>
      </c>
      <c r="F75" s="35" t="s">
        <v>75</v>
      </c>
      <c r="G75" s="136" t="s">
        <v>100</v>
      </c>
      <c r="H75" s="52">
        <v>100</v>
      </c>
      <c r="I75" s="19">
        <v>16</v>
      </c>
      <c r="J75" s="37">
        <v>27</v>
      </c>
      <c r="K75" s="37">
        <v>100</v>
      </c>
      <c r="L75" s="32">
        <f t="shared" si="2"/>
        <v>50</v>
      </c>
      <c r="M75" s="32">
        <f t="shared" si="3"/>
        <v>77</v>
      </c>
      <c r="N75" s="33">
        <f>0.6*M75</f>
        <v>46.199999999999996</v>
      </c>
      <c r="O75" s="36">
        <v>13</v>
      </c>
      <c r="P75" s="25" t="s">
        <v>43</v>
      </c>
      <c r="Q75" s="187" t="s">
        <v>77</v>
      </c>
    </row>
    <row r="76" spans="1:17" s="96" customFormat="1" ht="15.75" thickBot="1">
      <c r="A76" s="190">
        <v>7</v>
      </c>
      <c r="B76" s="27" t="s">
        <v>114</v>
      </c>
      <c r="C76" s="15"/>
      <c r="D76" s="16"/>
      <c r="E76" s="20">
        <v>2003</v>
      </c>
      <c r="F76" s="35" t="s">
        <v>75</v>
      </c>
      <c r="G76" s="18" t="s">
        <v>95</v>
      </c>
      <c r="H76" s="52">
        <v>73.8</v>
      </c>
      <c r="I76" s="19">
        <v>16</v>
      </c>
      <c r="J76" s="37">
        <v>20</v>
      </c>
      <c r="K76" s="37">
        <v>75</v>
      </c>
      <c r="L76" s="32">
        <f t="shared" si="2"/>
        <v>37.5</v>
      </c>
      <c r="M76" s="32">
        <f t="shared" si="3"/>
        <v>57.5</v>
      </c>
      <c r="N76" s="35">
        <f>0.6*M76</f>
        <v>34.5</v>
      </c>
      <c r="O76" s="34">
        <v>12</v>
      </c>
      <c r="P76" s="25" t="s">
        <v>43</v>
      </c>
      <c r="Q76" s="187" t="s">
        <v>115</v>
      </c>
    </row>
    <row r="77" spans="1:17" s="96" customFormat="1" ht="18.75" customHeight="1" thickBot="1">
      <c r="A77" s="255" t="s">
        <v>116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7"/>
    </row>
    <row r="78" spans="1:17" s="96" customFormat="1">
      <c r="A78" s="182">
        <v>1</v>
      </c>
      <c r="B78" s="82" t="s">
        <v>162</v>
      </c>
      <c r="C78" s="83"/>
      <c r="D78" s="84"/>
      <c r="E78" s="6">
        <v>2002</v>
      </c>
      <c r="F78" s="32" t="s">
        <v>103</v>
      </c>
      <c r="G78" s="136" t="s">
        <v>159</v>
      </c>
      <c r="H78" s="85">
        <v>74.599999999999994</v>
      </c>
      <c r="I78" s="86">
        <v>24</v>
      </c>
      <c r="J78" s="36">
        <v>100</v>
      </c>
      <c r="K78" s="36">
        <v>213</v>
      </c>
      <c r="L78" s="32">
        <f>K78/2</f>
        <v>106.5</v>
      </c>
      <c r="M78" s="32">
        <f>L78+J78</f>
        <v>206.5</v>
      </c>
      <c r="N78" s="33">
        <f>1*M78</f>
        <v>206.5</v>
      </c>
      <c r="O78" s="36">
        <v>20</v>
      </c>
      <c r="P78" s="6">
        <v>1</v>
      </c>
      <c r="Q78" s="187" t="s">
        <v>160</v>
      </c>
    </row>
    <row r="79" spans="1:17" s="96" customFormat="1">
      <c r="A79" s="190">
        <v>2</v>
      </c>
      <c r="B79" s="26" t="s">
        <v>117</v>
      </c>
      <c r="C79" s="28"/>
      <c r="D79" s="29"/>
      <c r="E79" s="17">
        <v>2001</v>
      </c>
      <c r="F79" s="21" t="s">
        <v>75</v>
      </c>
      <c r="G79" s="136" t="s">
        <v>95</v>
      </c>
      <c r="H79" s="30">
        <v>74</v>
      </c>
      <c r="I79" s="31">
        <v>16</v>
      </c>
      <c r="J79" s="18">
        <v>34</v>
      </c>
      <c r="K79" s="18">
        <v>108</v>
      </c>
      <c r="L79" s="32">
        <f>K79/2</f>
        <v>54</v>
      </c>
      <c r="M79" s="32">
        <f>L79+J79</f>
        <v>88</v>
      </c>
      <c r="N79" s="33">
        <f>0.6*M79</f>
        <v>52.8</v>
      </c>
      <c r="O79" s="36">
        <v>18</v>
      </c>
      <c r="P79" s="20" t="s">
        <v>174</v>
      </c>
      <c r="Q79" s="189" t="s">
        <v>115</v>
      </c>
    </row>
    <row r="80" spans="1:17" s="96" customFormat="1" ht="15.75" thickBot="1">
      <c r="A80" s="190">
        <v>3</v>
      </c>
      <c r="B80" s="27" t="s">
        <v>118</v>
      </c>
      <c r="C80" s="23"/>
      <c r="D80" s="16"/>
      <c r="E80" s="20">
        <v>2002</v>
      </c>
      <c r="F80" s="35" t="s">
        <v>75</v>
      </c>
      <c r="G80" s="136" t="s">
        <v>95</v>
      </c>
      <c r="H80" s="52">
        <v>78</v>
      </c>
      <c r="I80" s="19">
        <v>16</v>
      </c>
      <c r="J80" s="37">
        <v>23</v>
      </c>
      <c r="K80" s="37">
        <v>100</v>
      </c>
      <c r="L80" s="32">
        <f>K80/2</f>
        <v>50</v>
      </c>
      <c r="M80" s="32">
        <f>L80+J80</f>
        <v>73</v>
      </c>
      <c r="N80" s="35">
        <f>0.6*M80</f>
        <v>43.8</v>
      </c>
      <c r="O80" s="36">
        <v>16</v>
      </c>
      <c r="P80" s="25" t="s">
        <v>43</v>
      </c>
      <c r="Q80" s="187" t="s">
        <v>115</v>
      </c>
    </row>
    <row r="81" spans="1:17" s="96" customFormat="1" ht="15.75" thickBot="1">
      <c r="A81" s="255" t="s">
        <v>40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</row>
    <row r="82" spans="1:17" s="96" customFormat="1">
      <c r="A82" s="190">
        <v>1</v>
      </c>
      <c r="B82" s="26" t="s">
        <v>136</v>
      </c>
      <c r="C82" s="26"/>
      <c r="D82" s="29"/>
      <c r="E82" s="17">
        <v>2000</v>
      </c>
      <c r="F82" s="21" t="s">
        <v>72</v>
      </c>
      <c r="G82" s="18" t="s">
        <v>104</v>
      </c>
      <c r="H82" s="30">
        <v>80.5</v>
      </c>
      <c r="I82" s="31">
        <v>24</v>
      </c>
      <c r="J82" s="18">
        <v>192</v>
      </c>
      <c r="K82" s="18">
        <v>232</v>
      </c>
      <c r="L82" s="32">
        <f>K82/2</f>
        <v>116</v>
      </c>
      <c r="M82" s="32">
        <f>L82+J82</f>
        <v>308</v>
      </c>
      <c r="N82" s="35">
        <f>1*M82</f>
        <v>308</v>
      </c>
      <c r="O82" s="34">
        <v>20</v>
      </c>
      <c r="P82" s="20">
        <v>1</v>
      </c>
      <c r="Q82" s="198" t="s">
        <v>105</v>
      </c>
    </row>
    <row r="83" spans="1:17" s="96" customFormat="1">
      <c r="A83" s="190">
        <v>2</v>
      </c>
      <c r="B83" s="27" t="s">
        <v>128</v>
      </c>
      <c r="C83" s="23"/>
      <c r="D83" s="16"/>
      <c r="E83" s="20">
        <v>2000</v>
      </c>
      <c r="F83" s="35" t="s">
        <v>103</v>
      </c>
      <c r="G83" s="136" t="s">
        <v>108</v>
      </c>
      <c r="H83" s="52">
        <v>78</v>
      </c>
      <c r="I83" s="19">
        <v>24</v>
      </c>
      <c r="J83" s="34">
        <v>151</v>
      </c>
      <c r="K83" s="34">
        <v>210</v>
      </c>
      <c r="L83" s="32">
        <f>K83/2</f>
        <v>105</v>
      </c>
      <c r="M83" s="32">
        <f>L83+J83</f>
        <v>256</v>
      </c>
      <c r="N83" s="35">
        <f>1*M83</f>
        <v>256</v>
      </c>
      <c r="O83" s="36">
        <v>18</v>
      </c>
      <c r="P83" s="20">
        <v>1</v>
      </c>
      <c r="Q83" s="187" t="s">
        <v>105</v>
      </c>
    </row>
    <row r="84" spans="1:17" s="96" customFormat="1" ht="15.75" thickBot="1">
      <c r="A84" s="190">
        <v>3</v>
      </c>
      <c r="B84" s="26" t="s">
        <v>97</v>
      </c>
      <c r="C84" s="28"/>
      <c r="D84" s="29"/>
      <c r="E84" s="17">
        <v>2000</v>
      </c>
      <c r="F84" s="21" t="s">
        <v>75</v>
      </c>
      <c r="G84" s="136" t="s">
        <v>61</v>
      </c>
      <c r="H84" s="30">
        <v>76.599999999999994</v>
      </c>
      <c r="I84" s="31">
        <v>24</v>
      </c>
      <c r="J84" s="18">
        <v>106</v>
      </c>
      <c r="K84" s="18">
        <v>126</v>
      </c>
      <c r="L84" s="32">
        <f>K84/2</f>
        <v>63</v>
      </c>
      <c r="M84" s="32">
        <f>L84+J84</f>
        <v>169</v>
      </c>
      <c r="N84" s="35">
        <f>1*M84</f>
        <v>169</v>
      </c>
      <c r="O84" s="36">
        <v>16</v>
      </c>
      <c r="P84" s="20" t="s">
        <v>177</v>
      </c>
      <c r="Q84" s="198" t="s">
        <v>98</v>
      </c>
    </row>
    <row r="85" spans="1:17" s="1" customFormat="1" ht="15.75" thickBot="1">
      <c r="A85" s="255" t="s">
        <v>70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7"/>
    </row>
    <row r="86" spans="1:17" s="1" customFormat="1">
      <c r="A86" s="190">
        <v>1</v>
      </c>
      <c r="B86" s="26" t="s">
        <v>152</v>
      </c>
      <c r="C86" s="26"/>
      <c r="D86" s="29"/>
      <c r="E86" s="17">
        <v>2002</v>
      </c>
      <c r="F86" s="21" t="s">
        <v>75</v>
      </c>
      <c r="G86" s="18" t="s">
        <v>58</v>
      </c>
      <c r="H86" s="30">
        <v>91</v>
      </c>
      <c r="I86" s="31">
        <v>24</v>
      </c>
      <c r="J86" s="24">
        <v>94</v>
      </c>
      <c r="K86" s="24">
        <v>118</v>
      </c>
      <c r="L86" s="32">
        <f>K86/2</f>
        <v>59</v>
      </c>
      <c r="M86" s="32">
        <f>L86+J86</f>
        <v>153</v>
      </c>
      <c r="N86" s="35">
        <f>1*M86</f>
        <v>153</v>
      </c>
      <c r="O86" s="18">
        <v>20</v>
      </c>
      <c r="P86" s="25" t="s">
        <v>178</v>
      </c>
      <c r="Q86" s="198" t="s">
        <v>150</v>
      </c>
    </row>
    <row r="87" spans="1:17" s="1" customFormat="1" ht="15.75" thickBot="1">
      <c r="A87" s="195">
        <v>2</v>
      </c>
      <c r="B87" s="172" t="s">
        <v>161</v>
      </c>
      <c r="C87" s="26"/>
      <c r="D87" s="29"/>
      <c r="E87" s="17">
        <v>2002</v>
      </c>
      <c r="F87" s="21">
        <v>3</v>
      </c>
      <c r="G87" s="18" t="s">
        <v>159</v>
      </c>
      <c r="H87" s="30">
        <v>98</v>
      </c>
      <c r="I87" s="31">
        <v>24</v>
      </c>
      <c r="J87" s="34">
        <v>51</v>
      </c>
      <c r="K87" s="34">
        <v>81</v>
      </c>
      <c r="L87" s="32">
        <f>K87/2</f>
        <v>40.5</v>
      </c>
      <c r="M87" s="32">
        <f>L87+J87</f>
        <v>91.5</v>
      </c>
      <c r="N87" s="35">
        <f>1*M87</f>
        <v>91.5</v>
      </c>
      <c r="O87" s="34">
        <v>18</v>
      </c>
      <c r="P87" s="20" t="s">
        <v>43</v>
      </c>
      <c r="Q87" s="198" t="s">
        <v>160</v>
      </c>
    </row>
    <row r="88" spans="1:17" s="1" customFormat="1" ht="15.75" thickBot="1">
      <c r="A88" s="255" t="s">
        <v>55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7"/>
    </row>
    <row r="89" spans="1:17" s="96" customFormat="1">
      <c r="A89" s="190">
        <v>1</v>
      </c>
      <c r="B89" s="26" t="s">
        <v>137</v>
      </c>
      <c r="C89" s="26"/>
      <c r="D89" s="29"/>
      <c r="E89" s="17">
        <v>1998</v>
      </c>
      <c r="F89" s="21" t="s">
        <v>103</v>
      </c>
      <c r="G89" s="18" t="s">
        <v>61</v>
      </c>
      <c r="H89" s="30">
        <v>91.3</v>
      </c>
      <c r="I89" s="31">
        <v>32</v>
      </c>
      <c r="J89" s="24">
        <v>83</v>
      </c>
      <c r="K89" s="24">
        <v>181</v>
      </c>
      <c r="L89" s="32">
        <f>K89/2</f>
        <v>90.5</v>
      </c>
      <c r="M89" s="32">
        <f>L89+J89</f>
        <v>173.5</v>
      </c>
      <c r="N89" s="35">
        <f>2*M89</f>
        <v>347</v>
      </c>
      <c r="O89" s="21">
        <v>20</v>
      </c>
      <c r="P89" s="25" t="s">
        <v>103</v>
      </c>
      <c r="Q89" s="198" t="s">
        <v>98</v>
      </c>
    </row>
    <row r="90" spans="1:17" s="96" customFormat="1">
      <c r="A90" s="190">
        <v>2</v>
      </c>
      <c r="B90" s="26" t="s">
        <v>141</v>
      </c>
      <c r="C90" s="26"/>
      <c r="D90" s="29"/>
      <c r="E90" s="17">
        <v>1997</v>
      </c>
      <c r="F90" s="21" t="s">
        <v>103</v>
      </c>
      <c r="G90" s="18" t="s">
        <v>61</v>
      </c>
      <c r="H90" s="30">
        <v>87.5</v>
      </c>
      <c r="I90" s="31">
        <v>24</v>
      </c>
      <c r="J90" s="24">
        <v>128</v>
      </c>
      <c r="K90" s="24">
        <v>193</v>
      </c>
      <c r="L90" s="32">
        <f>K90/2</f>
        <v>96.5</v>
      </c>
      <c r="M90" s="32">
        <f>L90+J90</f>
        <v>224.5</v>
      </c>
      <c r="N90" s="35">
        <f>1*M90</f>
        <v>224.5</v>
      </c>
      <c r="O90" s="34">
        <v>18</v>
      </c>
      <c r="P90" s="25">
        <v>1</v>
      </c>
      <c r="Q90" s="198" t="s">
        <v>77</v>
      </c>
    </row>
    <row r="91" spans="1:17" s="96" customFormat="1">
      <c r="A91" s="190">
        <v>3</v>
      </c>
      <c r="B91" s="26" t="s">
        <v>168</v>
      </c>
      <c r="C91" s="26"/>
      <c r="D91" s="29"/>
      <c r="E91" s="17">
        <v>1997</v>
      </c>
      <c r="F91" s="21" t="s">
        <v>75</v>
      </c>
      <c r="G91" s="18" t="s">
        <v>76</v>
      </c>
      <c r="H91" s="30">
        <v>89.7</v>
      </c>
      <c r="I91" s="31">
        <v>24</v>
      </c>
      <c r="J91" s="24">
        <v>102</v>
      </c>
      <c r="K91" s="24">
        <v>129</v>
      </c>
      <c r="L91" s="32">
        <f>K91/2</f>
        <v>64.5</v>
      </c>
      <c r="M91" s="32">
        <f>L91+J91</f>
        <v>166.5</v>
      </c>
      <c r="N91" s="35">
        <f>1*M91</f>
        <v>166.5</v>
      </c>
      <c r="O91" s="34">
        <v>16</v>
      </c>
      <c r="P91" s="25" t="s">
        <v>177</v>
      </c>
      <c r="Q91" s="198" t="s">
        <v>73</v>
      </c>
    </row>
    <row r="92" spans="1:17" s="1" customFormat="1" ht="15.75" thickBot="1">
      <c r="A92" s="190" t="s">
        <v>60</v>
      </c>
      <c r="B92" s="26" t="s">
        <v>171</v>
      </c>
      <c r="C92" s="26"/>
      <c r="D92" s="29"/>
      <c r="E92" s="17">
        <v>1985</v>
      </c>
      <c r="F92" s="21" t="s">
        <v>165</v>
      </c>
      <c r="G92" s="18" t="s">
        <v>76</v>
      </c>
      <c r="H92" s="30">
        <v>98</v>
      </c>
      <c r="I92" s="31">
        <v>32</v>
      </c>
      <c r="J92" s="18">
        <v>75</v>
      </c>
      <c r="K92" s="24">
        <v>146</v>
      </c>
      <c r="L92" s="32">
        <f>K92/2</f>
        <v>73</v>
      </c>
      <c r="M92" s="32">
        <f>L92+J92</f>
        <v>148</v>
      </c>
      <c r="N92" s="35">
        <f>2*M92</f>
        <v>296</v>
      </c>
      <c r="O92" s="173" t="s">
        <v>60</v>
      </c>
      <c r="P92" s="20" t="s">
        <v>103</v>
      </c>
      <c r="Q92" s="198" t="s">
        <v>122</v>
      </c>
    </row>
    <row r="93" spans="1:17" s="1" customFormat="1" ht="15.75" thickBot="1">
      <c r="A93" s="250" t="s">
        <v>20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2"/>
    </row>
    <row r="94" spans="1:17" s="1" customFormat="1" ht="15.75" thickBot="1">
      <c r="A94" s="255" t="s">
        <v>33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64"/>
      <c r="O94" s="256"/>
      <c r="P94" s="256"/>
      <c r="Q94" s="257"/>
    </row>
    <row r="95" spans="1:17" s="1" customFormat="1">
      <c r="A95" s="182">
        <v>1</v>
      </c>
      <c r="B95" s="14" t="s">
        <v>163</v>
      </c>
      <c r="C95" s="132"/>
      <c r="D95" s="38"/>
      <c r="E95" s="5">
        <v>2003</v>
      </c>
      <c r="F95" s="13">
        <v>1</v>
      </c>
      <c r="G95" s="136" t="s">
        <v>159</v>
      </c>
      <c r="H95" s="39">
        <v>66.400000000000006</v>
      </c>
      <c r="I95" s="40">
        <v>16</v>
      </c>
      <c r="J95" s="36">
        <v>73</v>
      </c>
      <c r="K95" s="36"/>
      <c r="L95" s="32"/>
      <c r="M95" s="32"/>
      <c r="N95" s="174">
        <f>(I95*J95*0.6)/H95</f>
        <v>10.554216867469878</v>
      </c>
      <c r="O95" s="36">
        <v>20</v>
      </c>
      <c r="P95" s="20" t="s">
        <v>43</v>
      </c>
      <c r="Q95" s="183" t="s">
        <v>160</v>
      </c>
    </row>
    <row r="96" spans="1:17" s="1" customFormat="1">
      <c r="A96" s="190">
        <v>2</v>
      </c>
      <c r="B96" s="90" t="s">
        <v>164</v>
      </c>
      <c r="C96" s="23"/>
      <c r="D96" s="84"/>
      <c r="E96" s="5">
        <v>2006</v>
      </c>
      <c r="F96" s="13" t="s">
        <v>79</v>
      </c>
      <c r="G96" s="136" t="s">
        <v>159</v>
      </c>
      <c r="H96" s="91">
        <v>45.2</v>
      </c>
      <c r="I96" s="86">
        <v>16</v>
      </c>
      <c r="J96" s="18">
        <v>40</v>
      </c>
      <c r="K96" s="18"/>
      <c r="L96" s="32"/>
      <c r="M96" s="32"/>
      <c r="N96" s="35">
        <f>(I96*J96*0.6)/H96</f>
        <v>8.495575221238937</v>
      </c>
      <c r="O96" s="34">
        <v>18</v>
      </c>
      <c r="P96" s="123" t="s">
        <v>43</v>
      </c>
      <c r="Q96" s="183" t="s">
        <v>160</v>
      </c>
    </row>
    <row r="97" spans="1:17" s="1" customFormat="1">
      <c r="A97" s="190">
        <v>3</v>
      </c>
      <c r="B97" s="27" t="s">
        <v>129</v>
      </c>
      <c r="C97" s="15"/>
      <c r="D97" s="16"/>
      <c r="E97" s="20">
        <v>2004</v>
      </c>
      <c r="F97" s="35" t="s">
        <v>75</v>
      </c>
      <c r="G97" s="18" t="s">
        <v>100</v>
      </c>
      <c r="H97" s="52" t="s">
        <v>169</v>
      </c>
      <c r="I97" s="19">
        <v>16</v>
      </c>
      <c r="J97" s="37">
        <v>58</v>
      </c>
      <c r="K97" s="37"/>
      <c r="L97" s="32"/>
      <c r="M97" s="32"/>
      <c r="N97" s="30">
        <v>6.9081900000000003</v>
      </c>
      <c r="O97" s="34">
        <v>16</v>
      </c>
      <c r="P97" s="25" t="s">
        <v>43</v>
      </c>
      <c r="Q97" s="187" t="s">
        <v>111</v>
      </c>
    </row>
    <row r="98" spans="1:17" s="1" customFormat="1">
      <c r="A98" s="184">
        <v>4</v>
      </c>
      <c r="B98" s="175" t="s">
        <v>89</v>
      </c>
      <c r="C98" s="15"/>
      <c r="D98" s="16"/>
      <c r="E98" s="20">
        <v>2006</v>
      </c>
      <c r="F98" s="35" t="s">
        <v>75</v>
      </c>
      <c r="G98" s="18" t="s">
        <v>57</v>
      </c>
      <c r="H98" s="52">
        <v>51.7</v>
      </c>
      <c r="I98" s="19">
        <v>8</v>
      </c>
      <c r="J98" s="21">
        <v>71</v>
      </c>
      <c r="K98" s="21"/>
      <c r="L98" s="32"/>
      <c r="M98" s="32"/>
      <c r="N98" s="35">
        <f>(I98*J98*0.3)/H98</f>
        <v>3.2959381044487426</v>
      </c>
      <c r="O98" s="21">
        <v>15</v>
      </c>
      <c r="P98" s="21" t="s">
        <v>43</v>
      </c>
      <c r="Q98" s="187" t="s">
        <v>85</v>
      </c>
    </row>
    <row r="99" spans="1:17" s="1" customFormat="1" ht="15.75" thickBot="1">
      <c r="A99" s="195">
        <v>5</v>
      </c>
      <c r="B99" s="176" t="s">
        <v>157</v>
      </c>
      <c r="C99" s="23"/>
      <c r="D99" s="16"/>
      <c r="E99" s="20">
        <v>2006</v>
      </c>
      <c r="F99" s="35" t="s">
        <v>158</v>
      </c>
      <c r="G99" s="136" t="s">
        <v>159</v>
      </c>
      <c r="H99" s="52">
        <v>62.6</v>
      </c>
      <c r="I99" s="19">
        <v>16</v>
      </c>
      <c r="J99" s="34">
        <v>11</v>
      </c>
      <c r="K99" s="34"/>
      <c r="L99" s="32"/>
      <c r="M99" s="32"/>
      <c r="N99" s="32">
        <f>(I99*J99*0.6)/H99</f>
        <v>1.6869009584664536</v>
      </c>
      <c r="O99" s="36">
        <v>14</v>
      </c>
      <c r="P99" s="20" t="s">
        <v>43</v>
      </c>
      <c r="Q99" s="187" t="s">
        <v>160</v>
      </c>
    </row>
    <row r="100" spans="1:17" s="1" customFormat="1" ht="15.75" thickBot="1">
      <c r="A100" s="255" t="s">
        <v>64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7"/>
    </row>
    <row r="101" spans="1:17" s="1" customFormat="1">
      <c r="A101" s="182">
        <v>1</v>
      </c>
      <c r="B101" s="82" t="s">
        <v>162</v>
      </c>
      <c r="C101" s="83"/>
      <c r="D101" s="84"/>
      <c r="E101" s="6">
        <v>2002</v>
      </c>
      <c r="F101" s="32" t="s">
        <v>103</v>
      </c>
      <c r="G101" s="136" t="s">
        <v>159</v>
      </c>
      <c r="H101" s="85">
        <v>74.599999999999994</v>
      </c>
      <c r="I101" s="86">
        <v>24</v>
      </c>
      <c r="J101" s="36">
        <v>31</v>
      </c>
      <c r="K101" s="36"/>
      <c r="L101" s="32"/>
      <c r="M101" s="32"/>
      <c r="N101" s="174">
        <f>(I101*J101*1)/H101</f>
        <v>9.9731903485254705</v>
      </c>
      <c r="O101" s="36">
        <v>20</v>
      </c>
      <c r="P101" s="6" t="s">
        <v>43</v>
      </c>
      <c r="Q101" s="187" t="s">
        <v>160</v>
      </c>
    </row>
    <row r="102" spans="1:17" s="1" customFormat="1" ht="15.75" thickBot="1">
      <c r="A102" s="190">
        <v>2</v>
      </c>
      <c r="B102" s="26" t="s">
        <v>161</v>
      </c>
      <c r="C102" s="26"/>
      <c r="D102" s="29"/>
      <c r="E102" s="17">
        <v>2002</v>
      </c>
      <c r="F102" s="21">
        <v>3</v>
      </c>
      <c r="G102" s="18" t="s">
        <v>159</v>
      </c>
      <c r="H102" s="30">
        <v>98</v>
      </c>
      <c r="I102" s="31">
        <v>16</v>
      </c>
      <c r="J102" s="34">
        <v>31</v>
      </c>
      <c r="K102" s="34"/>
      <c r="L102" s="32"/>
      <c r="M102" s="32"/>
      <c r="N102" s="168">
        <f>(I102*J102*0.6)/H102</f>
        <v>3.0367346938775506</v>
      </c>
      <c r="O102" s="34">
        <v>18</v>
      </c>
      <c r="P102" s="20" t="s">
        <v>43</v>
      </c>
      <c r="Q102" s="198" t="s">
        <v>160</v>
      </c>
    </row>
    <row r="103" spans="1:17" s="1" customFormat="1" ht="15.75" thickBot="1">
      <c r="A103" s="255" t="s">
        <v>36</v>
      </c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7"/>
    </row>
    <row r="104" spans="1:17" s="1" customFormat="1">
      <c r="A104" s="182">
        <v>1</v>
      </c>
      <c r="B104" s="26" t="s">
        <v>186</v>
      </c>
      <c r="C104" s="26"/>
      <c r="D104" s="29"/>
      <c r="E104" s="17">
        <v>1997</v>
      </c>
      <c r="F104" s="21" t="s">
        <v>165</v>
      </c>
      <c r="G104" s="18" t="s">
        <v>76</v>
      </c>
      <c r="H104" s="30">
        <v>67.8</v>
      </c>
      <c r="I104" s="31">
        <v>32</v>
      </c>
      <c r="J104" s="18">
        <v>57</v>
      </c>
      <c r="K104" s="18"/>
      <c r="L104" s="32"/>
      <c r="M104" s="32"/>
      <c r="N104" s="174">
        <f>(I104*J104*1.5)/H104</f>
        <v>40.353982300884958</v>
      </c>
      <c r="O104" s="34">
        <v>20</v>
      </c>
      <c r="P104" s="20" t="s">
        <v>43</v>
      </c>
      <c r="Q104" s="198" t="s">
        <v>122</v>
      </c>
    </row>
    <row r="105" spans="1:17" s="1" customFormat="1">
      <c r="A105" s="190">
        <v>2</v>
      </c>
      <c r="B105" s="27" t="s">
        <v>128</v>
      </c>
      <c r="C105" s="15"/>
      <c r="D105" s="16"/>
      <c r="E105" s="20">
        <v>2000</v>
      </c>
      <c r="F105" s="35" t="s">
        <v>103</v>
      </c>
      <c r="G105" s="18" t="s">
        <v>108</v>
      </c>
      <c r="H105" s="52">
        <v>78</v>
      </c>
      <c r="I105" s="19">
        <v>32</v>
      </c>
      <c r="J105" s="34">
        <v>62</v>
      </c>
      <c r="K105" s="34"/>
      <c r="L105" s="32"/>
      <c r="M105" s="32"/>
      <c r="N105" s="35">
        <f>(I105*J105*1.5)/H105</f>
        <v>38.153846153846153</v>
      </c>
      <c r="O105" s="34">
        <v>18</v>
      </c>
      <c r="P105" s="20" t="s">
        <v>43</v>
      </c>
      <c r="Q105" s="187" t="s">
        <v>105</v>
      </c>
    </row>
    <row r="106" spans="1:17" s="1" customFormat="1">
      <c r="A106" s="190">
        <v>3</v>
      </c>
      <c r="B106" s="27" t="s">
        <v>181</v>
      </c>
      <c r="C106" s="23"/>
      <c r="D106" s="16"/>
      <c r="E106" s="20">
        <v>1998</v>
      </c>
      <c r="F106" s="35" t="s">
        <v>103</v>
      </c>
      <c r="G106" s="136" t="s">
        <v>61</v>
      </c>
      <c r="H106" s="52">
        <v>62.3</v>
      </c>
      <c r="I106" s="19">
        <v>24</v>
      </c>
      <c r="J106" s="34">
        <v>80</v>
      </c>
      <c r="K106" s="34"/>
      <c r="L106" s="32"/>
      <c r="M106" s="32"/>
      <c r="N106" s="35">
        <f>(I106*J106*1)/H106</f>
        <v>30.818619582664528</v>
      </c>
      <c r="O106" s="36">
        <v>16</v>
      </c>
      <c r="P106" s="20" t="s">
        <v>43</v>
      </c>
      <c r="Q106" s="187" t="s">
        <v>98</v>
      </c>
    </row>
    <row r="107" spans="1:17" s="1" customFormat="1">
      <c r="A107" s="190">
        <v>4</v>
      </c>
      <c r="B107" s="27" t="s">
        <v>179</v>
      </c>
      <c r="C107" s="23"/>
      <c r="D107" s="16"/>
      <c r="E107" s="20">
        <v>1999</v>
      </c>
      <c r="F107" s="35" t="s">
        <v>103</v>
      </c>
      <c r="G107" s="136" t="s">
        <v>108</v>
      </c>
      <c r="H107" s="52">
        <v>67.5</v>
      </c>
      <c r="I107" s="19">
        <v>24</v>
      </c>
      <c r="J107" s="34">
        <v>81</v>
      </c>
      <c r="K107" s="34"/>
      <c r="L107" s="32"/>
      <c r="M107" s="32"/>
      <c r="N107" s="35">
        <f>(I107*J107*1)/H107</f>
        <v>28.8</v>
      </c>
      <c r="O107" s="36">
        <v>15</v>
      </c>
      <c r="P107" s="20" t="s">
        <v>43</v>
      </c>
      <c r="Q107" s="187" t="s">
        <v>73</v>
      </c>
    </row>
    <row r="108" spans="1:17" s="1" customFormat="1">
      <c r="A108" s="190">
        <v>5</v>
      </c>
      <c r="B108" s="26" t="s">
        <v>136</v>
      </c>
      <c r="C108" s="28"/>
      <c r="D108" s="29"/>
      <c r="E108" s="17">
        <v>2000</v>
      </c>
      <c r="F108" s="21" t="s">
        <v>72</v>
      </c>
      <c r="G108" s="136" t="s">
        <v>104</v>
      </c>
      <c r="H108" s="30">
        <v>80.5</v>
      </c>
      <c r="I108" s="31">
        <v>24</v>
      </c>
      <c r="J108" s="18">
        <v>85</v>
      </c>
      <c r="K108" s="18"/>
      <c r="L108" s="32"/>
      <c r="M108" s="32"/>
      <c r="N108" s="35">
        <f>(I108*J108*1)/H108</f>
        <v>25.341614906832298</v>
      </c>
      <c r="O108" s="36">
        <v>14</v>
      </c>
      <c r="P108" s="20" t="s">
        <v>43</v>
      </c>
      <c r="Q108" s="198" t="s">
        <v>105</v>
      </c>
    </row>
    <row r="109" spans="1:17" s="1" customFormat="1">
      <c r="A109" s="190">
        <v>6</v>
      </c>
      <c r="B109" s="27" t="s">
        <v>127</v>
      </c>
      <c r="C109" s="23"/>
      <c r="D109" s="16"/>
      <c r="E109" s="20">
        <v>1999</v>
      </c>
      <c r="F109" s="35" t="s">
        <v>75</v>
      </c>
      <c r="G109" s="136" t="s">
        <v>61</v>
      </c>
      <c r="H109" s="52">
        <v>75.5</v>
      </c>
      <c r="I109" s="19">
        <v>24</v>
      </c>
      <c r="J109" s="21">
        <v>24</v>
      </c>
      <c r="K109" s="21"/>
      <c r="L109" s="32"/>
      <c r="M109" s="32"/>
      <c r="N109" s="35">
        <f>(I109*J109*1)/H109</f>
        <v>7.629139072847682</v>
      </c>
      <c r="O109" s="13">
        <v>13</v>
      </c>
      <c r="P109" s="20" t="s">
        <v>43</v>
      </c>
      <c r="Q109" s="198" t="s">
        <v>98</v>
      </c>
    </row>
    <row r="110" spans="1:17" s="1" customFormat="1" ht="15.75" thickBot="1">
      <c r="A110" s="190" t="s">
        <v>60</v>
      </c>
      <c r="B110" s="26" t="s">
        <v>180</v>
      </c>
      <c r="C110" s="26"/>
      <c r="D110" s="29"/>
      <c r="E110" s="17">
        <v>1995</v>
      </c>
      <c r="F110" s="21" t="s">
        <v>103</v>
      </c>
      <c r="G110" s="18" t="s">
        <v>61</v>
      </c>
      <c r="H110" s="30">
        <v>83</v>
      </c>
      <c r="I110" s="31">
        <v>28</v>
      </c>
      <c r="J110" s="18">
        <v>75</v>
      </c>
      <c r="K110" s="18"/>
      <c r="L110" s="32"/>
      <c r="M110" s="32"/>
      <c r="N110" s="32">
        <f>(I110*J110*1.2)/H110</f>
        <v>30.361445783132531</v>
      </c>
      <c r="O110" s="177" t="s">
        <v>60</v>
      </c>
      <c r="P110" s="20" t="s">
        <v>43</v>
      </c>
      <c r="Q110" s="198" t="s">
        <v>98</v>
      </c>
    </row>
    <row r="111" spans="1:17" s="1" customFormat="1" ht="15.75" thickBot="1">
      <c r="A111" s="255" t="s">
        <v>167</v>
      </c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7"/>
    </row>
    <row r="112" spans="1:17" s="96" customFormat="1">
      <c r="A112" s="182">
        <v>1</v>
      </c>
      <c r="B112" s="14" t="s">
        <v>92</v>
      </c>
      <c r="C112" s="14"/>
      <c r="D112" s="38"/>
      <c r="E112" s="5">
        <v>2005</v>
      </c>
      <c r="F112" s="13" t="s">
        <v>79</v>
      </c>
      <c r="G112" s="136" t="s">
        <v>57</v>
      </c>
      <c r="H112" s="39">
        <v>47.5</v>
      </c>
      <c r="I112" s="40">
        <v>8</v>
      </c>
      <c r="J112" s="32">
        <v>76</v>
      </c>
      <c r="K112" s="32"/>
      <c r="L112" s="32"/>
      <c r="M112" s="32"/>
      <c r="N112" s="174">
        <f>(I112*J112*0.15)/H112</f>
        <v>1.9200000000000002</v>
      </c>
      <c r="O112" s="32">
        <v>20</v>
      </c>
      <c r="P112" s="25" t="s">
        <v>43</v>
      </c>
      <c r="Q112" s="196" t="s">
        <v>85</v>
      </c>
    </row>
    <row r="113" spans="1:17" s="96" customFormat="1">
      <c r="A113" s="186">
        <v>2</v>
      </c>
      <c r="B113" s="14" t="s">
        <v>90</v>
      </c>
      <c r="C113" s="14"/>
      <c r="D113" s="38"/>
      <c r="E113" s="5">
        <v>2004</v>
      </c>
      <c r="F113" s="13" t="s">
        <v>75</v>
      </c>
      <c r="G113" s="136" t="s">
        <v>57</v>
      </c>
      <c r="H113" s="39">
        <v>58.7</v>
      </c>
      <c r="I113" s="40">
        <v>8</v>
      </c>
      <c r="J113" s="32">
        <v>88</v>
      </c>
      <c r="K113" s="32"/>
      <c r="L113" s="32"/>
      <c r="M113" s="32"/>
      <c r="N113" s="35">
        <f>(I113*J113*0.15)/H113</f>
        <v>1.7989778534923337</v>
      </c>
      <c r="O113" s="32">
        <v>18</v>
      </c>
      <c r="P113" s="25" t="s">
        <v>43</v>
      </c>
      <c r="Q113" s="196" t="s">
        <v>85</v>
      </c>
    </row>
    <row r="114" spans="1:17" s="96" customFormat="1" ht="15.75" thickBot="1">
      <c r="A114" s="186">
        <v>3</v>
      </c>
      <c r="B114" s="14" t="s">
        <v>93</v>
      </c>
      <c r="C114" s="14"/>
      <c r="D114" s="38"/>
      <c r="E114" s="5">
        <v>2003</v>
      </c>
      <c r="F114" s="13" t="s">
        <v>75</v>
      </c>
      <c r="G114" s="136" t="s">
        <v>57</v>
      </c>
      <c r="H114" s="39">
        <v>58.3</v>
      </c>
      <c r="I114" s="40">
        <v>6</v>
      </c>
      <c r="J114" s="32">
        <v>79</v>
      </c>
      <c r="K114" s="32"/>
      <c r="L114" s="32"/>
      <c r="M114" s="32"/>
      <c r="N114" s="32">
        <f>(I114*J114*0.075)/H114</f>
        <v>0.60977701543739282</v>
      </c>
      <c r="O114" s="32">
        <v>16</v>
      </c>
      <c r="P114" s="25" t="s">
        <v>43</v>
      </c>
      <c r="Q114" s="196" t="s">
        <v>85</v>
      </c>
    </row>
    <row r="115" spans="1:17" s="96" customFormat="1" ht="15.75" thickBot="1">
      <c r="A115" s="255" t="s">
        <v>56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7"/>
    </row>
    <row r="116" spans="1:17" s="96" customFormat="1">
      <c r="A116" s="182">
        <v>1</v>
      </c>
      <c r="B116" s="107" t="s">
        <v>147</v>
      </c>
      <c r="C116" s="71"/>
      <c r="D116" s="72"/>
      <c r="E116" s="73">
        <v>1997</v>
      </c>
      <c r="F116" s="74" t="s">
        <v>103</v>
      </c>
      <c r="G116" s="75" t="s">
        <v>76</v>
      </c>
      <c r="H116" s="76">
        <v>58.2</v>
      </c>
      <c r="I116" s="77">
        <v>16</v>
      </c>
      <c r="J116" s="78">
        <v>42</v>
      </c>
      <c r="K116" s="78"/>
      <c r="L116" s="78"/>
      <c r="M116" s="78"/>
      <c r="N116" s="174">
        <f>(I116*J116*0.6)/H116</f>
        <v>6.9278350515463911</v>
      </c>
      <c r="O116" s="78">
        <v>20</v>
      </c>
      <c r="P116" s="79" t="s">
        <v>43</v>
      </c>
      <c r="Q116" s="200" t="s">
        <v>122</v>
      </c>
    </row>
    <row r="117" spans="1:17" s="96" customFormat="1">
      <c r="A117" s="186">
        <v>2</v>
      </c>
      <c r="B117" s="87" t="s">
        <v>121</v>
      </c>
      <c r="C117" s="88"/>
      <c r="D117" s="89"/>
      <c r="E117" s="73">
        <v>1999</v>
      </c>
      <c r="F117" s="13" t="s">
        <v>75</v>
      </c>
      <c r="G117" s="136" t="s">
        <v>76</v>
      </c>
      <c r="H117" s="39">
        <v>61</v>
      </c>
      <c r="I117" s="40">
        <v>12</v>
      </c>
      <c r="J117" s="32">
        <v>48</v>
      </c>
      <c r="K117" s="32"/>
      <c r="L117" s="32"/>
      <c r="M117" s="178"/>
      <c r="N117" s="78">
        <f>(I117*J117*0.3)/H117</f>
        <v>2.8327868852459015</v>
      </c>
      <c r="O117" s="180">
        <v>18</v>
      </c>
      <c r="P117" s="25" t="s">
        <v>43</v>
      </c>
      <c r="Q117" s="196" t="s">
        <v>122</v>
      </c>
    </row>
    <row r="118" spans="1:17" s="96" customFormat="1">
      <c r="A118" s="186">
        <v>3</v>
      </c>
      <c r="B118" s="26" t="s">
        <v>140</v>
      </c>
      <c r="C118" s="28"/>
      <c r="D118" s="29"/>
      <c r="E118" s="73">
        <v>2002</v>
      </c>
      <c r="F118" s="74" t="s">
        <v>75</v>
      </c>
      <c r="G118" s="75" t="s">
        <v>100</v>
      </c>
      <c r="H118" s="76">
        <v>79.7</v>
      </c>
      <c r="I118" s="77">
        <v>12</v>
      </c>
      <c r="J118" s="78">
        <v>26</v>
      </c>
      <c r="K118" s="78"/>
      <c r="L118" s="78"/>
      <c r="M118" s="179"/>
      <c r="N118" s="78">
        <f>(I118*J118*0.3)/H118</f>
        <v>1.1744040150564616</v>
      </c>
      <c r="O118" s="181">
        <v>16</v>
      </c>
      <c r="P118" s="79" t="s">
        <v>43</v>
      </c>
      <c r="Q118" s="200" t="s">
        <v>122</v>
      </c>
    </row>
    <row r="119" spans="1:17" s="1" customFormat="1" ht="15.75" thickBot="1">
      <c r="A119" s="190" t="s">
        <v>60</v>
      </c>
      <c r="B119" s="26" t="s">
        <v>170</v>
      </c>
      <c r="C119" s="26"/>
      <c r="D119" s="29"/>
      <c r="E119" s="17">
        <v>1985</v>
      </c>
      <c r="F119" s="21" t="s">
        <v>72</v>
      </c>
      <c r="G119" s="18" t="s">
        <v>76</v>
      </c>
      <c r="H119" s="30">
        <v>78</v>
      </c>
      <c r="I119" s="31">
        <v>16</v>
      </c>
      <c r="J119" s="18">
        <v>47</v>
      </c>
      <c r="K119" s="18"/>
      <c r="L119" s="32"/>
      <c r="M119" s="32"/>
      <c r="N119" s="32">
        <f>(I119*J119*0.6)/H119</f>
        <v>5.7846153846153845</v>
      </c>
      <c r="O119" s="232" t="s">
        <v>60</v>
      </c>
      <c r="P119" s="6" t="s">
        <v>43</v>
      </c>
      <c r="Q119" s="187" t="s">
        <v>122</v>
      </c>
    </row>
    <row r="120" spans="1:17" s="1" customFormat="1" ht="15.75" thickBot="1">
      <c r="A120" s="250" t="s">
        <v>13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2"/>
    </row>
    <row r="121" spans="1:17" s="1" customFormat="1" ht="15.75" thickBot="1">
      <c r="A121" s="255" t="s">
        <v>123</v>
      </c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7"/>
    </row>
    <row r="122" spans="1:17" s="1" customFormat="1">
      <c r="A122" s="201">
        <v>1</v>
      </c>
      <c r="B122" s="14" t="s">
        <v>93</v>
      </c>
      <c r="C122" s="14"/>
      <c r="D122" s="38"/>
      <c r="E122" s="5">
        <v>2003</v>
      </c>
      <c r="F122" s="13" t="s">
        <v>75</v>
      </c>
      <c r="G122" s="136" t="s">
        <v>57</v>
      </c>
      <c r="H122" s="39">
        <v>58.3</v>
      </c>
      <c r="I122" s="40">
        <v>12</v>
      </c>
      <c r="J122" s="32"/>
      <c r="K122" s="32"/>
      <c r="L122" s="32">
        <v>171</v>
      </c>
      <c r="M122" s="32"/>
      <c r="N122" s="32">
        <f>0.2*L122</f>
        <v>34.200000000000003</v>
      </c>
      <c r="O122" s="32">
        <v>20</v>
      </c>
      <c r="P122" s="25" t="s">
        <v>43</v>
      </c>
      <c r="Q122" s="196" t="s">
        <v>85</v>
      </c>
    </row>
    <row r="123" spans="1:17" s="1" customFormat="1">
      <c r="A123" s="202">
        <v>2</v>
      </c>
      <c r="B123" s="14" t="s">
        <v>90</v>
      </c>
      <c r="C123" s="14"/>
      <c r="D123" s="38"/>
      <c r="E123" s="5">
        <v>2004</v>
      </c>
      <c r="F123" s="13" t="s">
        <v>75</v>
      </c>
      <c r="G123" s="136" t="s">
        <v>57</v>
      </c>
      <c r="H123" s="39">
        <v>58.7</v>
      </c>
      <c r="I123" s="40">
        <v>12</v>
      </c>
      <c r="J123" s="32"/>
      <c r="K123" s="32"/>
      <c r="L123" s="32">
        <v>140</v>
      </c>
      <c r="M123" s="32"/>
      <c r="N123" s="32">
        <f>0.2*L123</f>
        <v>28</v>
      </c>
      <c r="O123" s="32">
        <v>18</v>
      </c>
      <c r="P123" s="25" t="s">
        <v>43</v>
      </c>
      <c r="Q123" s="196" t="s">
        <v>85</v>
      </c>
    </row>
    <row r="124" spans="1:17" s="1" customFormat="1">
      <c r="A124" s="202">
        <v>3</v>
      </c>
      <c r="B124" s="14" t="s">
        <v>125</v>
      </c>
      <c r="C124" s="14"/>
      <c r="D124" s="38"/>
      <c r="E124" s="5">
        <v>2007</v>
      </c>
      <c r="F124" s="13" t="s">
        <v>79</v>
      </c>
      <c r="G124" s="136" t="s">
        <v>76</v>
      </c>
      <c r="H124" s="39">
        <v>39.200000000000003</v>
      </c>
      <c r="I124" s="40">
        <v>8</v>
      </c>
      <c r="J124" s="32"/>
      <c r="K124" s="32"/>
      <c r="L124" s="32">
        <v>202</v>
      </c>
      <c r="M124" s="32"/>
      <c r="N124" s="32">
        <f>0.13*L124</f>
        <v>26.26</v>
      </c>
      <c r="O124" s="32">
        <v>16</v>
      </c>
      <c r="P124" s="25" t="s">
        <v>43</v>
      </c>
      <c r="Q124" s="196" t="s">
        <v>212</v>
      </c>
    </row>
    <row r="125" spans="1:17" s="1" customFormat="1">
      <c r="A125" s="202">
        <v>4</v>
      </c>
      <c r="B125" s="14" t="s">
        <v>92</v>
      </c>
      <c r="C125" s="14"/>
      <c r="D125" s="38"/>
      <c r="E125" s="5">
        <v>2005</v>
      </c>
      <c r="F125" s="13" t="s">
        <v>79</v>
      </c>
      <c r="G125" s="136" t="s">
        <v>57</v>
      </c>
      <c r="H125" s="39">
        <v>47.5</v>
      </c>
      <c r="I125" s="40">
        <v>12</v>
      </c>
      <c r="J125" s="32"/>
      <c r="K125" s="32"/>
      <c r="L125" s="32">
        <v>117</v>
      </c>
      <c r="M125" s="32"/>
      <c r="N125" s="32">
        <f>0.2*L125</f>
        <v>23.400000000000002</v>
      </c>
      <c r="O125" s="32">
        <v>15</v>
      </c>
      <c r="P125" s="25" t="s">
        <v>43</v>
      </c>
      <c r="Q125" s="196" t="s">
        <v>85</v>
      </c>
    </row>
    <row r="126" spans="1:17" s="1" customFormat="1">
      <c r="A126" s="202">
        <v>5</v>
      </c>
      <c r="B126" s="14" t="s">
        <v>91</v>
      </c>
      <c r="C126" s="14"/>
      <c r="D126" s="38"/>
      <c r="E126" s="5">
        <v>2007</v>
      </c>
      <c r="F126" s="13" t="s">
        <v>75</v>
      </c>
      <c r="G126" s="136" t="s">
        <v>57</v>
      </c>
      <c r="H126" s="39">
        <v>58.5</v>
      </c>
      <c r="I126" s="40">
        <v>8</v>
      </c>
      <c r="J126" s="32"/>
      <c r="K126" s="32"/>
      <c r="L126" s="32">
        <v>116</v>
      </c>
      <c r="M126" s="32"/>
      <c r="N126" s="32">
        <f>0.13*L126</f>
        <v>15.08</v>
      </c>
      <c r="O126" s="32">
        <v>14</v>
      </c>
      <c r="P126" s="25" t="s">
        <v>43</v>
      </c>
      <c r="Q126" s="196" t="s">
        <v>85</v>
      </c>
    </row>
    <row r="127" spans="1:17" s="1" customFormat="1" ht="15.75" thickBot="1">
      <c r="A127" s="203">
        <v>6</v>
      </c>
      <c r="B127" s="14" t="s">
        <v>153</v>
      </c>
      <c r="C127" s="14"/>
      <c r="D127" s="38"/>
      <c r="E127" s="5">
        <v>2003</v>
      </c>
      <c r="F127" s="13" t="s">
        <v>75</v>
      </c>
      <c r="G127" s="136" t="s">
        <v>58</v>
      </c>
      <c r="H127" s="39">
        <v>58</v>
      </c>
      <c r="I127" s="40">
        <v>12</v>
      </c>
      <c r="J127" s="32"/>
      <c r="K127" s="32"/>
      <c r="L127" s="32">
        <v>74</v>
      </c>
      <c r="M127" s="32"/>
      <c r="N127" s="32">
        <f>0.2*L127</f>
        <v>14.8</v>
      </c>
      <c r="O127" s="32">
        <v>13</v>
      </c>
      <c r="P127" s="25" t="s">
        <v>43</v>
      </c>
      <c r="Q127" s="196" t="s">
        <v>150</v>
      </c>
    </row>
    <row r="128" spans="1:17" s="1" customFormat="1" ht="15.75" thickBot="1">
      <c r="A128" s="255" t="s">
        <v>124</v>
      </c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7"/>
    </row>
    <row r="129" spans="1:23" s="1" customFormat="1" ht="15.75" thickBot="1">
      <c r="A129" s="204">
        <v>1</v>
      </c>
      <c r="B129" s="80" t="s">
        <v>140</v>
      </c>
      <c r="C129" s="71"/>
      <c r="D129" s="72"/>
      <c r="E129" s="73">
        <v>2002</v>
      </c>
      <c r="F129" s="13" t="s">
        <v>75</v>
      </c>
      <c r="G129" s="136" t="s">
        <v>100</v>
      </c>
      <c r="H129" s="39">
        <v>79.7</v>
      </c>
      <c r="I129" s="40">
        <v>16</v>
      </c>
      <c r="J129" s="32"/>
      <c r="K129" s="32"/>
      <c r="L129" s="32">
        <v>51</v>
      </c>
      <c r="M129" s="32"/>
      <c r="N129" s="32">
        <f>0.5*L129</f>
        <v>25.5</v>
      </c>
      <c r="O129" s="32">
        <v>20</v>
      </c>
      <c r="P129" s="25" t="s">
        <v>43</v>
      </c>
      <c r="Q129" s="196" t="s">
        <v>122</v>
      </c>
    </row>
    <row r="130" spans="1:23" s="1" customFormat="1" ht="15.75" thickBot="1">
      <c r="A130" s="255" t="s">
        <v>37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7"/>
    </row>
    <row r="131" spans="1:23" s="1" customFormat="1">
      <c r="A131" s="201">
        <v>1</v>
      </c>
      <c r="B131" s="97" t="s">
        <v>138</v>
      </c>
      <c r="C131" s="98"/>
      <c r="D131" s="99"/>
      <c r="E131" s="100">
        <v>1997</v>
      </c>
      <c r="F131" s="101" t="s">
        <v>72</v>
      </c>
      <c r="G131" s="102" t="s">
        <v>211</v>
      </c>
      <c r="H131" s="103">
        <v>61.8</v>
      </c>
      <c r="I131" s="104">
        <v>16</v>
      </c>
      <c r="J131" s="105"/>
      <c r="K131" s="105"/>
      <c r="L131" s="105">
        <v>229</v>
      </c>
      <c r="M131" s="105"/>
      <c r="N131" s="32">
        <f>0.5*L131</f>
        <v>114.5</v>
      </c>
      <c r="O131" s="105">
        <v>20</v>
      </c>
      <c r="P131" s="106" t="s">
        <v>43</v>
      </c>
      <c r="Q131" s="205" t="s">
        <v>139</v>
      </c>
    </row>
    <row r="132" spans="1:23" s="1" customFormat="1">
      <c r="A132" s="202">
        <v>2</v>
      </c>
      <c r="B132" s="107" t="s">
        <v>147</v>
      </c>
      <c r="C132" s="71"/>
      <c r="D132" s="72"/>
      <c r="E132" s="73">
        <v>1997</v>
      </c>
      <c r="F132" s="74" t="s">
        <v>103</v>
      </c>
      <c r="G132" s="75" t="s">
        <v>76</v>
      </c>
      <c r="H132" s="76">
        <v>58.2</v>
      </c>
      <c r="I132" s="77">
        <v>24</v>
      </c>
      <c r="J132" s="78"/>
      <c r="K132" s="78"/>
      <c r="L132" s="78">
        <v>110</v>
      </c>
      <c r="M132" s="78"/>
      <c r="N132" s="32">
        <f>1*L132</f>
        <v>110</v>
      </c>
      <c r="O132" s="78">
        <v>18</v>
      </c>
      <c r="P132" s="79" t="s">
        <v>43</v>
      </c>
      <c r="Q132" s="200" t="s">
        <v>122</v>
      </c>
    </row>
    <row r="133" spans="1:23" ht="15.75" thickBot="1">
      <c r="A133" s="206">
        <v>3</v>
      </c>
      <c r="B133" s="207" t="s">
        <v>121</v>
      </c>
      <c r="C133" s="208"/>
      <c r="D133" s="209"/>
      <c r="E133" s="210">
        <v>1999</v>
      </c>
      <c r="F133" s="211" t="s">
        <v>75</v>
      </c>
      <c r="G133" s="212" t="s">
        <v>76</v>
      </c>
      <c r="H133" s="213">
        <v>61.1</v>
      </c>
      <c r="I133" s="214">
        <v>12</v>
      </c>
      <c r="J133" s="215"/>
      <c r="K133" s="215"/>
      <c r="L133" s="215">
        <v>90</v>
      </c>
      <c r="M133" s="215"/>
      <c r="N133" s="215">
        <f>0.2*L133</f>
        <v>18</v>
      </c>
      <c r="O133" s="215">
        <v>16</v>
      </c>
      <c r="P133" s="216" t="s">
        <v>43</v>
      </c>
      <c r="Q133" s="217" t="s">
        <v>122</v>
      </c>
      <c r="S133" s="263"/>
      <c r="T133" s="263"/>
      <c r="U133" s="263"/>
      <c r="V133" s="263"/>
      <c r="W133" s="263"/>
    </row>
    <row r="134" spans="1:23" ht="15.75" thickTop="1">
      <c r="A134" s="2"/>
      <c r="B134" s="7"/>
      <c r="C134" s="7"/>
      <c r="D134" s="8"/>
      <c r="E134" s="9"/>
      <c r="F134" s="3"/>
      <c r="G134" s="10"/>
      <c r="H134" s="11"/>
      <c r="I134" s="11"/>
      <c r="J134" s="3"/>
      <c r="K134" s="3"/>
      <c r="L134" s="3"/>
      <c r="M134" s="3"/>
      <c r="N134" s="3"/>
      <c r="O134" s="3"/>
      <c r="P134" s="12"/>
      <c r="Q134" s="7"/>
    </row>
    <row r="135" spans="1:23">
      <c r="A135" s="263" t="s">
        <v>67</v>
      </c>
      <c r="B135" s="263"/>
      <c r="C135" s="263"/>
      <c r="D135" s="263"/>
      <c r="E135" s="263"/>
      <c r="F135" s="22"/>
      <c r="G135" s="260" t="s">
        <v>68</v>
      </c>
      <c r="H135" s="260"/>
      <c r="I135" s="260"/>
      <c r="J135" s="260"/>
      <c r="K135" s="262"/>
      <c r="L135" s="262"/>
      <c r="M135" s="262"/>
      <c r="N135" s="262"/>
      <c r="O135" s="262"/>
      <c r="P135" s="262"/>
      <c r="Q135" s="262"/>
    </row>
    <row r="136" spans="1:23" ht="30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23">
      <c r="A137" s="263" t="s">
        <v>206</v>
      </c>
      <c r="B137" s="263"/>
      <c r="C137" s="263"/>
      <c r="D137" s="263"/>
      <c r="E137" s="263"/>
      <c r="F137" s="22"/>
      <c r="G137" s="260" t="s">
        <v>207</v>
      </c>
      <c r="H137" s="260"/>
      <c r="I137" s="260"/>
      <c r="J137" s="260"/>
      <c r="K137" s="262"/>
      <c r="L137" s="262"/>
      <c r="M137" s="262"/>
      <c r="N137" s="262"/>
      <c r="O137" s="262"/>
      <c r="P137" s="262"/>
      <c r="Q137" s="262"/>
    </row>
    <row r="138" spans="1:23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23" s="1" customForma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23">
      <c r="A140" s="260" t="s">
        <v>208</v>
      </c>
      <c r="B140" s="260"/>
      <c r="C140" s="260"/>
      <c r="D140" s="260"/>
      <c r="E140" s="260"/>
      <c r="F140" s="260"/>
      <c r="G140" s="260"/>
      <c r="H140" s="260"/>
      <c r="I140" s="261" t="s">
        <v>209</v>
      </c>
      <c r="J140" s="261"/>
      <c r="K140" s="261"/>
      <c r="L140" s="261"/>
      <c r="M140" s="261"/>
      <c r="N140" s="261"/>
      <c r="O140" s="261"/>
      <c r="P140" s="261"/>
      <c r="Q140" s="261"/>
    </row>
    <row r="141" spans="1:2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</sheetData>
  <sortState ref="B66:Q68">
    <sortCondition descending="1" ref="N66:N68"/>
  </sortState>
  <mergeCells count="62">
    <mergeCell ref="S133:W133"/>
    <mergeCell ref="A128:Q128"/>
    <mergeCell ref="A88:Q88"/>
    <mergeCell ref="A33:Q33"/>
    <mergeCell ref="A115:Q115"/>
    <mergeCell ref="A42:Q42"/>
    <mergeCell ref="A59:Q59"/>
    <mergeCell ref="A63:Q63"/>
    <mergeCell ref="A100:Q100"/>
    <mergeCell ref="A94:Q94"/>
    <mergeCell ref="A77:Q77"/>
    <mergeCell ref="A20:Q20"/>
    <mergeCell ref="A69:Q69"/>
    <mergeCell ref="A24:Q24"/>
    <mergeCell ref="A140:H140"/>
    <mergeCell ref="I140:Q140"/>
    <mergeCell ref="G135:Q135"/>
    <mergeCell ref="G137:Q137"/>
    <mergeCell ref="A103:Q103"/>
    <mergeCell ref="A130:Q130"/>
    <mergeCell ref="A121:Q121"/>
    <mergeCell ref="A120:Q120"/>
    <mergeCell ref="A137:E137"/>
    <mergeCell ref="A135:E135"/>
    <mergeCell ref="A85:Q85"/>
    <mergeCell ref="A111:Q111"/>
    <mergeCell ref="A30:Q30"/>
    <mergeCell ref="D6:P6"/>
    <mergeCell ref="E7:O7"/>
    <mergeCell ref="A93:Q93"/>
    <mergeCell ref="N10:N11"/>
    <mergeCell ref="A13:Q13"/>
    <mergeCell ref="A12:Q12"/>
    <mergeCell ref="H10:H11"/>
    <mergeCell ref="Q10:Q11"/>
    <mergeCell ref="E10:E11"/>
    <mergeCell ref="F10:F11"/>
    <mergeCell ref="A39:Q39"/>
    <mergeCell ref="A46:Q46"/>
    <mergeCell ref="A50:Q50"/>
    <mergeCell ref="A54:Q54"/>
    <mergeCell ref="A65:Q65"/>
    <mergeCell ref="A81:Q81"/>
    <mergeCell ref="A1:Q1"/>
    <mergeCell ref="A2:Q2"/>
    <mergeCell ref="A3:Q3"/>
    <mergeCell ref="A4:Q4"/>
    <mergeCell ref="B5:Q5"/>
    <mergeCell ref="A7:D7"/>
    <mergeCell ref="B10:D11"/>
    <mergeCell ref="G10:G11"/>
    <mergeCell ref="J10:J11"/>
    <mergeCell ref="P7:Q7"/>
    <mergeCell ref="O8:Q8"/>
    <mergeCell ref="A8:C8"/>
    <mergeCell ref="O10:O11"/>
    <mergeCell ref="K10:L10"/>
    <mergeCell ref="I10:I11"/>
    <mergeCell ref="E8:N8"/>
    <mergeCell ref="P10:P11"/>
    <mergeCell ref="M10:M11"/>
    <mergeCell ref="A10:A11"/>
  </mergeCells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7" workbookViewId="0">
      <selection activeCell="M34" sqref="M34"/>
    </sheetView>
  </sheetViews>
  <sheetFormatPr defaultRowHeight="12.75"/>
  <cols>
    <col min="1" max="1" width="11" style="138" customWidth="1"/>
    <col min="2" max="2" width="5.7109375" style="138" customWidth="1"/>
    <col min="3" max="3" width="18.7109375" style="138" customWidth="1"/>
    <col min="4" max="5" width="8.7109375" style="138" customWidth="1"/>
    <col min="6" max="6" width="7.28515625" style="138" customWidth="1"/>
    <col min="7" max="7" width="9" style="138" customWidth="1"/>
    <col min="8" max="8" width="10.85546875" style="138" customWidth="1"/>
    <col min="9" max="9" width="22.140625" style="138" customWidth="1"/>
    <col min="10" max="16384" width="9.140625" style="138"/>
  </cols>
  <sheetData>
    <row r="1" spans="1:9">
      <c r="A1" s="265" t="s">
        <v>0</v>
      </c>
      <c r="B1" s="265"/>
      <c r="C1" s="265"/>
      <c r="D1" s="265"/>
      <c r="E1" s="265"/>
      <c r="F1" s="265"/>
      <c r="G1" s="265"/>
      <c r="H1" s="265"/>
      <c r="I1" s="265"/>
    </row>
    <row r="2" spans="1:9">
      <c r="A2" s="265" t="s">
        <v>1</v>
      </c>
      <c r="B2" s="265"/>
      <c r="C2" s="265"/>
      <c r="D2" s="265"/>
      <c r="E2" s="265"/>
      <c r="F2" s="265"/>
      <c r="G2" s="265"/>
      <c r="H2" s="265"/>
      <c r="I2" s="265"/>
    </row>
    <row r="3" spans="1:9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9">
      <c r="A4" s="139"/>
      <c r="B4" s="139"/>
      <c r="C4" s="139"/>
      <c r="D4" s="139"/>
      <c r="E4" s="139"/>
      <c r="F4" s="139"/>
      <c r="G4" s="139"/>
      <c r="H4" s="139"/>
      <c r="I4" s="139"/>
    </row>
    <row r="5" spans="1:9">
      <c r="A5" s="265" t="s">
        <v>35</v>
      </c>
      <c r="B5" s="265"/>
      <c r="C5" s="265"/>
      <c r="D5" s="265"/>
      <c r="E5" s="265"/>
      <c r="F5" s="265"/>
      <c r="G5" s="265"/>
      <c r="H5" s="265"/>
      <c r="I5" s="265"/>
    </row>
    <row r="6" spans="1:9">
      <c r="A6" s="265" t="s">
        <v>3</v>
      </c>
      <c r="B6" s="265"/>
      <c r="C6" s="265"/>
      <c r="D6" s="265"/>
      <c r="E6" s="265"/>
      <c r="F6" s="265"/>
      <c r="G6" s="265"/>
      <c r="H6" s="265"/>
      <c r="I6" s="265"/>
    </row>
    <row r="7" spans="1:9">
      <c r="A7" s="265" t="s">
        <v>193</v>
      </c>
      <c r="B7" s="265"/>
      <c r="C7" s="265"/>
      <c r="D7" s="265"/>
      <c r="E7" s="265"/>
      <c r="F7" s="265"/>
      <c r="G7" s="265"/>
      <c r="H7" s="265"/>
      <c r="I7" s="265"/>
    </row>
    <row r="8" spans="1:9">
      <c r="A8" s="153"/>
      <c r="B8" s="153"/>
      <c r="C8" s="153"/>
      <c r="D8" s="153"/>
      <c r="E8" s="153"/>
      <c r="F8" s="153"/>
      <c r="G8" s="153"/>
      <c r="H8" s="153"/>
      <c r="I8" s="153"/>
    </row>
    <row r="9" spans="1:9">
      <c r="A9" s="273" t="s">
        <v>200</v>
      </c>
      <c r="B9" s="273"/>
      <c r="C9" s="139"/>
      <c r="D9" s="139"/>
      <c r="E9" s="139"/>
      <c r="F9" s="139"/>
      <c r="G9" s="139"/>
      <c r="H9" s="274" t="s">
        <v>199</v>
      </c>
      <c r="I9" s="274"/>
    </row>
    <row r="10" spans="1:9">
      <c r="A10" s="273" t="s">
        <v>4</v>
      </c>
      <c r="B10" s="273"/>
      <c r="C10" s="139"/>
      <c r="D10" s="139"/>
      <c r="E10" s="139"/>
      <c r="F10" s="139"/>
      <c r="G10" s="139"/>
      <c r="H10" s="274" t="s">
        <v>194</v>
      </c>
      <c r="I10" s="274"/>
    </row>
    <row r="12" spans="1:9" ht="15.75" thickBot="1">
      <c r="A12" s="140" t="s">
        <v>195</v>
      </c>
      <c r="B12" s="269" t="s">
        <v>214</v>
      </c>
      <c r="C12" s="270"/>
      <c r="D12" s="275"/>
      <c r="E12" s="141"/>
      <c r="F12" s="141"/>
      <c r="G12" s="141"/>
      <c r="H12" s="141"/>
      <c r="I12" s="141"/>
    </row>
    <row r="13" spans="1:9" ht="45.75" customHeight="1" thickBot="1">
      <c r="A13" s="142" t="s">
        <v>6</v>
      </c>
      <c r="B13" s="142" t="s">
        <v>187</v>
      </c>
      <c r="C13" s="142" t="s">
        <v>7</v>
      </c>
      <c r="D13" s="143" t="s">
        <v>8</v>
      </c>
      <c r="E13" s="143" t="s">
        <v>201</v>
      </c>
      <c r="F13" s="143" t="s">
        <v>196</v>
      </c>
      <c r="G13" s="143" t="s">
        <v>192</v>
      </c>
      <c r="H13" s="143" t="s">
        <v>202</v>
      </c>
      <c r="I13" s="144" t="s">
        <v>197</v>
      </c>
    </row>
    <row r="14" spans="1:9" ht="13.5" thickBot="1">
      <c r="A14" s="271">
        <v>1</v>
      </c>
      <c r="B14" s="145">
        <v>1</v>
      </c>
      <c r="C14" s="82" t="s">
        <v>102</v>
      </c>
      <c r="D14" s="6">
        <v>2002</v>
      </c>
      <c r="E14" s="32" t="s">
        <v>103</v>
      </c>
      <c r="F14" s="52">
        <v>67.2</v>
      </c>
      <c r="G14" s="146">
        <v>50</v>
      </c>
      <c r="H14" s="147">
        <v>50</v>
      </c>
      <c r="I14" s="225" t="s">
        <v>105</v>
      </c>
    </row>
    <row r="15" spans="1:9" ht="13.5" thickBot="1">
      <c r="A15" s="272"/>
      <c r="B15" s="145">
        <v>2</v>
      </c>
      <c r="C15" s="27" t="s">
        <v>179</v>
      </c>
      <c r="D15" s="20">
        <v>1999</v>
      </c>
      <c r="E15" s="13" t="s">
        <v>103</v>
      </c>
      <c r="F15" s="52">
        <v>67.5</v>
      </c>
      <c r="G15" s="148">
        <v>57</v>
      </c>
      <c r="H15" s="148">
        <v>107</v>
      </c>
      <c r="I15" s="218" t="s">
        <v>73</v>
      </c>
    </row>
    <row r="16" spans="1:9" ht="13.5" thickBot="1">
      <c r="A16" s="272"/>
      <c r="B16" s="145">
        <v>3</v>
      </c>
      <c r="C16" s="27" t="s">
        <v>128</v>
      </c>
      <c r="D16" s="20">
        <v>2000</v>
      </c>
      <c r="E16" s="94" t="s">
        <v>103</v>
      </c>
      <c r="F16" s="95">
        <v>78</v>
      </c>
      <c r="G16" s="148">
        <v>59</v>
      </c>
      <c r="H16" s="148">
        <v>166</v>
      </c>
      <c r="I16" s="218" t="s">
        <v>105</v>
      </c>
    </row>
    <row r="17" spans="1:9" ht="13.5" thickBot="1">
      <c r="A17" s="272"/>
      <c r="B17" s="145">
        <v>4</v>
      </c>
      <c r="C17" s="226" t="s">
        <v>126</v>
      </c>
      <c r="D17" s="227">
        <v>2000</v>
      </c>
      <c r="E17" s="228" t="s">
        <v>103</v>
      </c>
      <c r="F17" s="229">
        <v>68</v>
      </c>
      <c r="G17" s="149">
        <v>61</v>
      </c>
      <c r="H17" s="150">
        <v>227</v>
      </c>
      <c r="I17" s="230" t="s">
        <v>105</v>
      </c>
    </row>
    <row r="18" spans="1:9" ht="13.5" thickBot="1">
      <c r="A18" s="154"/>
      <c r="B18" s="154"/>
      <c r="C18" s="267" t="s">
        <v>198</v>
      </c>
      <c r="D18" s="267"/>
      <c r="E18" s="268"/>
      <c r="F18" s="151">
        <f>SUM(F14:F17)</f>
        <v>280.7</v>
      </c>
      <c r="G18" s="141"/>
      <c r="H18" s="152">
        <f>SUM(G14:G17)</f>
        <v>227</v>
      </c>
      <c r="I18" s="141"/>
    </row>
    <row r="20" spans="1:9" ht="13.5" thickBot="1">
      <c r="A20" s="140" t="s">
        <v>195</v>
      </c>
      <c r="B20" s="269" t="s">
        <v>203</v>
      </c>
      <c r="C20" s="270"/>
      <c r="D20" s="141"/>
      <c r="E20" s="141"/>
      <c r="F20" s="141"/>
      <c r="G20" s="141"/>
      <c r="H20" s="141"/>
      <c r="I20" s="141"/>
    </row>
    <row r="21" spans="1:9" ht="39" thickBot="1">
      <c r="A21" s="142" t="s">
        <v>6</v>
      </c>
      <c r="B21" s="142" t="s">
        <v>187</v>
      </c>
      <c r="C21" s="142" t="s">
        <v>7</v>
      </c>
      <c r="D21" s="143" t="s">
        <v>8</v>
      </c>
      <c r="E21" s="143" t="s">
        <v>201</v>
      </c>
      <c r="F21" s="143" t="s">
        <v>196</v>
      </c>
      <c r="G21" s="143" t="s">
        <v>192</v>
      </c>
      <c r="H21" s="143" t="s">
        <v>202</v>
      </c>
      <c r="I21" s="144" t="s">
        <v>197</v>
      </c>
    </row>
    <row r="22" spans="1:9" ht="13.5" thickBot="1">
      <c r="A22" s="271">
        <v>2</v>
      </c>
      <c r="B22" s="145">
        <v>1</v>
      </c>
      <c r="C22" s="27" t="s">
        <v>181</v>
      </c>
      <c r="D22" s="20">
        <v>1998</v>
      </c>
      <c r="E22" s="35" t="s">
        <v>103</v>
      </c>
      <c r="F22" s="52">
        <v>62.3</v>
      </c>
      <c r="G22" s="146">
        <v>42</v>
      </c>
      <c r="H22" s="147">
        <v>42</v>
      </c>
      <c r="I22" s="218" t="s">
        <v>98</v>
      </c>
    </row>
    <row r="23" spans="1:9" ht="13.5" thickBot="1">
      <c r="A23" s="272"/>
      <c r="B23" s="145">
        <v>2</v>
      </c>
      <c r="C23" s="26" t="s">
        <v>180</v>
      </c>
      <c r="D23" s="17">
        <v>1995</v>
      </c>
      <c r="E23" s="21" t="s">
        <v>103</v>
      </c>
      <c r="F23" s="30">
        <v>83</v>
      </c>
      <c r="G23" s="148">
        <v>56</v>
      </c>
      <c r="H23" s="148">
        <v>98</v>
      </c>
      <c r="I23" s="219" t="s">
        <v>98</v>
      </c>
    </row>
    <row r="24" spans="1:9" ht="13.5" thickBot="1">
      <c r="A24" s="272"/>
      <c r="B24" s="145">
        <v>3</v>
      </c>
      <c r="C24" s="26" t="s">
        <v>137</v>
      </c>
      <c r="D24" s="17">
        <v>1998</v>
      </c>
      <c r="E24" s="21" t="s">
        <v>103</v>
      </c>
      <c r="F24" s="30">
        <v>91.3</v>
      </c>
      <c r="G24" s="148">
        <v>53</v>
      </c>
      <c r="H24" s="148">
        <v>151</v>
      </c>
      <c r="I24" s="219" t="s">
        <v>98</v>
      </c>
    </row>
    <row r="25" spans="1:9" ht="13.5" thickBot="1">
      <c r="A25" s="272"/>
      <c r="B25" s="145">
        <v>4</v>
      </c>
      <c r="C25" s="220" t="s">
        <v>142</v>
      </c>
      <c r="D25" s="221">
        <v>1998</v>
      </c>
      <c r="E25" s="222" t="s">
        <v>103</v>
      </c>
      <c r="F25" s="223">
        <v>73</v>
      </c>
      <c r="G25" s="149">
        <v>45</v>
      </c>
      <c r="H25" s="150">
        <v>196</v>
      </c>
      <c r="I25" s="224" t="s">
        <v>105</v>
      </c>
    </row>
    <row r="26" spans="1:9" ht="13.5" thickBot="1">
      <c r="A26" s="154"/>
      <c r="B26" s="154"/>
      <c r="C26" s="267" t="s">
        <v>198</v>
      </c>
      <c r="D26" s="267"/>
      <c r="E26" s="268"/>
      <c r="F26" s="151">
        <f>SUM(F22:F25)</f>
        <v>309.60000000000002</v>
      </c>
      <c r="G26" s="141"/>
      <c r="H26" s="152">
        <f>SUM(G22:G25)</f>
        <v>196</v>
      </c>
      <c r="I26" s="141"/>
    </row>
    <row r="28" spans="1:9" ht="13.5" thickBot="1">
      <c r="A28" s="140" t="s">
        <v>195</v>
      </c>
      <c r="B28" s="269" t="s">
        <v>204</v>
      </c>
      <c r="C28" s="270"/>
      <c r="D28" s="141"/>
      <c r="E28" s="141"/>
      <c r="F28" s="141"/>
      <c r="G28" s="141"/>
      <c r="H28" s="141"/>
      <c r="I28" s="141"/>
    </row>
    <row r="29" spans="1:9" ht="39" thickBot="1">
      <c r="A29" s="142" t="s">
        <v>6</v>
      </c>
      <c r="B29" s="142" t="s">
        <v>187</v>
      </c>
      <c r="C29" s="142" t="s">
        <v>7</v>
      </c>
      <c r="D29" s="143" t="s">
        <v>8</v>
      </c>
      <c r="E29" s="143" t="s">
        <v>201</v>
      </c>
      <c r="F29" s="143" t="s">
        <v>196</v>
      </c>
      <c r="G29" s="143" t="s">
        <v>192</v>
      </c>
      <c r="H29" s="143" t="s">
        <v>202</v>
      </c>
      <c r="I29" s="144" t="s">
        <v>197</v>
      </c>
    </row>
    <row r="30" spans="1:9" ht="13.5" thickBot="1">
      <c r="A30" s="271">
        <v>3</v>
      </c>
      <c r="B30" s="145">
        <v>1</v>
      </c>
      <c r="C30" s="27" t="s">
        <v>127</v>
      </c>
      <c r="D30" s="20">
        <v>1999</v>
      </c>
      <c r="E30" s="35" t="s">
        <v>75</v>
      </c>
      <c r="F30" s="52">
        <v>75.5</v>
      </c>
      <c r="G30" s="146">
        <v>26</v>
      </c>
      <c r="H30" s="147">
        <v>26</v>
      </c>
      <c r="I30" s="219" t="s">
        <v>98</v>
      </c>
    </row>
    <row r="31" spans="1:9" ht="13.5" thickBot="1">
      <c r="A31" s="272"/>
      <c r="B31" s="145">
        <v>2</v>
      </c>
      <c r="C31" s="26" t="s">
        <v>97</v>
      </c>
      <c r="D31" s="17">
        <v>2000</v>
      </c>
      <c r="E31" s="21" t="s">
        <v>75</v>
      </c>
      <c r="F31" s="30">
        <v>76.599999999999994</v>
      </c>
      <c r="G31" s="148">
        <v>45</v>
      </c>
      <c r="H31" s="148">
        <v>71</v>
      </c>
      <c r="I31" s="219" t="s">
        <v>98</v>
      </c>
    </row>
    <row r="32" spans="1:9" ht="13.5" thickBot="1">
      <c r="A32" s="272"/>
      <c r="B32" s="145">
        <v>3</v>
      </c>
      <c r="C32" s="26" t="s">
        <v>109</v>
      </c>
      <c r="D32" s="17">
        <v>1998</v>
      </c>
      <c r="E32" s="21" t="s">
        <v>75</v>
      </c>
      <c r="F32" s="30">
        <v>72.599999999999994</v>
      </c>
      <c r="G32" s="148">
        <v>31</v>
      </c>
      <c r="H32" s="148">
        <v>102</v>
      </c>
      <c r="I32" s="219" t="s">
        <v>98</v>
      </c>
    </row>
    <row r="33" spans="1:9" ht="13.5" thickBot="1">
      <c r="A33" s="272"/>
      <c r="B33" s="145">
        <v>4</v>
      </c>
      <c r="C33" s="220" t="s">
        <v>136</v>
      </c>
      <c r="D33" s="221">
        <v>2000</v>
      </c>
      <c r="E33" s="222" t="s">
        <v>72</v>
      </c>
      <c r="F33" s="231">
        <v>80</v>
      </c>
      <c r="G33" s="150">
        <v>78</v>
      </c>
      <c r="H33" s="150">
        <v>180</v>
      </c>
      <c r="I33" s="224" t="s">
        <v>105</v>
      </c>
    </row>
    <row r="34" spans="1:9" ht="13.5" thickBot="1">
      <c r="A34" s="154"/>
      <c r="B34" s="154"/>
      <c r="C34" s="267" t="s">
        <v>198</v>
      </c>
      <c r="D34" s="267"/>
      <c r="E34" s="268"/>
      <c r="F34" s="151">
        <f>SUM(F30:F33)</f>
        <v>304.7</v>
      </c>
      <c r="G34" s="141"/>
      <c r="H34" s="152">
        <f>SUM(G30:G33)</f>
        <v>180</v>
      </c>
      <c r="I34" s="141"/>
    </row>
    <row r="37" spans="1:9">
      <c r="A37" s="266" t="s">
        <v>205</v>
      </c>
      <c r="B37" s="266"/>
      <c r="C37" s="266"/>
      <c r="D37" s="266"/>
      <c r="E37" s="266"/>
      <c r="F37" s="266"/>
      <c r="G37" s="266"/>
      <c r="H37" s="266"/>
      <c r="I37" s="266"/>
    </row>
  </sheetData>
  <mergeCells count="20">
    <mergeCell ref="A37:I37"/>
    <mergeCell ref="A6:I6"/>
    <mergeCell ref="C18:E18"/>
    <mergeCell ref="C26:E26"/>
    <mergeCell ref="C34:E34"/>
    <mergeCell ref="B20:C20"/>
    <mergeCell ref="A22:A25"/>
    <mergeCell ref="B28:C28"/>
    <mergeCell ref="A30:A33"/>
    <mergeCell ref="A9:B9"/>
    <mergeCell ref="H9:I9"/>
    <mergeCell ref="A10:B10"/>
    <mergeCell ref="H10:I10"/>
    <mergeCell ref="A14:A17"/>
    <mergeCell ref="B12:D12"/>
    <mergeCell ref="A1:I1"/>
    <mergeCell ref="A2:I2"/>
    <mergeCell ref="A3:I3"/>
    <mergeCell ref="A5:I5"/>
    <mergeCell ref="A7:I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topLeftCell="B1" workbookViewId="0">
      <selection activeCell="AA22" sqref="AA22"/>
    </sheetView>
  </sheetViews>
  <sheetFormatPr defaultRowHeight="18.75"/>
  <cols>
    <col min="1" max="1" width="9.140625" style="41" hidden="1" customWidth="1"/>
    <col min="2" max="2" width="12" style="41" customWidth="1"/>
    <col min="3" max="3" width="39.140625" style="41" customWidth="1"/>
    <col min="4" max="4" width="19.28515625" style="41" customWidth="1"/>
    <col min="5" max="5" width="16.140625" style="41" customWidth="1"/>
    <col min="6" max="7" width="15.85546875" style="41" customWidth="1"/>
    <col min="8" max="8" width="16" style="41" customWidth="1"/>
    <col min="9" max="9" width="25.42578125" style="41" hidden="1" customWidth="1"/>
    <col min="10" max="22" width="9.140625" style="41" hidden="1" customWidth="1"/>
    <col min="23" max="23" width="0.28515625" style="41" customWidth="1"/>
    <col min="24" max="16384" width="9.140625" style="41"/>
  </cols>
  <sheetData>
    <row r="1" spans="2:23"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2:23">
      <c r="B2" s="276" t="s">
        <v>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2:23">
      <c r="B3" s="276" t="s">
        <v>2</v>
      </c>
      <c r="C3" s="276"/>
      <c r="D3" s="276"/>
      <c r="E3" s="276"/>
      <c r="F3" s="276"/>
      <c r="G3" s="276"/>
      <c r="H3" s="27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3">
      <c r="B4" s="49"/>
      <c r="C4" s="5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2:23">
      <c r="B5" s="278" t="s">
        <v>35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</row>
    <row r="6" spans="2:23">
      <c r="B6" s="49"/>
      <c r="C6" s="278" t="s">
        <v>46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</row>
    <row r="7" spans="2:23">
      <c r="B7" s="49"/>
      <c r="C7" s="278" t="s">
        <v>69</v>
      </c>
      <c r="D7" s="276"/>
      <c r="E7" s="276"/>
      <c r="F7" s="276"/>
      <c r="G7" s="276"/>
      <c r="H7" s="276"/>
      <c r="I7" s="276"/>
      <c r="J7" s="51"/>
      <c r="K7" s="51"/>
      <c r="L7" s="278" t="s">
        <v>47</v>
      </c>
      <c r="M7" s="278"/>
      <c r="N7" s="278"/>
      <c r="O7" s="278"/>
      <c r="P7" s="278"/>
      <c r="Q7" s="278"/>
      <c r="R7" s="51"/>
      <c r="S7" s="51"/>
      <c r="T7" s="278" t="s">
        <v>48</v>
      </c>
      <c r="U7" s="278"/>
      <c r="V7" s="278"/>
    </row>
    <row r="8" spans="2:23" ht="19.5" thickBot="1">
      <c r="B8" s="49"/>
      <c r="C8" s="278" t="s">
        <v>4</v>
      </c>
      <c r="D8" s="278"/>
      <c r="E8" s="278"/>
      <c r="F8" s="278"/>
      <c r="G8" s="278"/>
      <c r="H8" s="278"/>
      <c r="I8" s="278"/>
      <c r="J8" s="278" t="s">
        <v>49</v>
      </c>
      <c r="K8" s="278"/>
      <c r="L8" s="278"/>
      <c r="M8" s="278" t="s">
        <v>50</v>
      </c>
      <c r="N8" s="278"/>
      <c r="O8" s="278"/>
      <c r="P8" s="281" t="s">
        <v>51</v>
      </c>
      <c r="Q8" s="281"/>
      <c r="R8" s="281"/>
      <c r="S8" s="281"/>
      <c r="T8" s="281" t="s">
        <v>52</v>
      </c>
      <c r="U8" s="281"/>
      <c r="V8" s="281"/>
    </row>
    <row r="9" spans="2:23">
      <c r="B9" s="282" t="s">
        <v>6</v>
      </c>
      <c r="C9" s="53" t="s">
        <v>10</v>
      </c>
      <c r="D9" s="54" t="s">
        <v>53</v>
      </c>
      <c r="E9" s="54" t="s">
        <v>54</v>
      </c>
      <c r="F9" s="54" t="s">
        <v>63</v>
      </c>
      <c r="G9" s="54" t="s">
        <v>45</v>
      </c>
      <c r="H9" s="54" t="s">
        <v>18</v>
      </c>
      <c r="I9" s="42" t="s">
        <v>45</v>
      </c>
    </row>
    <row r="10" spans="2:23" ht="19.5" thickBot="1">
      <c r="B10" s="283"/>
      <c r="C10" s="55"/>
      <c r="D10" s="56" t="s">
        <v>44</v>
      </c>
      <c r="E10" s="56" t="s">
        <v>44</v>
      </c>
      <c r="F10" s="56" t="s">
        <v>44</v>
      </c>
      <c r="G10" s="69" t="s">
        <v>44</v>
      </c>
      <c r="H10" s="56" t="s">
        <v>44</v>
      </c>
      <c r="I10" s="43" t="s">
        <v>44</v>
      </c>
    </row>
    <row r="11" spans="2:23">
      <c r="B11" s="57">
        <v>1</v>
      </c>
      <c r="C11" s="58" t="s">
        <v>76</v>
      </c>
      <c r="D11" s="59" t="s">
        <v>188</v>
      </c>
      <c r="E11" s="59" t="s">
        <v>65</v>
      </c>
      <c r="F11" s="59">
        <v>20</v>
      </c>
      <c r="G11" s="59">
        <v>20</v>
      </c>
      <c r="H11" s="59">
        <v>180</v>
      </c>
      <c r="I11" s="44">
        <v>20</v>
      </c>
    </row>
    <row r="12" spans="2:23">
      <c r="B12" s="60">
        <v>2</v>
      </c>
      <c r="C12" s="61" t="s">
        <v>57</v>
      </c>
      <c r="D12" s="62" t="s">
        <v>189</v>
      </c>
      <c r="E12" s="59" t="s">
        <v>43</v>
      </c>
      <c r="F12" s="62">
        <v>20</v>
      </c>
      <c r="G12" s="62">
        <v>20</v>
      </c>
      <c r="H12" s="62">
        <v>110</v>
      </c>
      <c r="I12" s="46"/>
    </row>
    <row r="13" spans="2:23" ht="19.5" thickBot="1">
      <c r="B13" s="60">
        <v>3</v>
      </c>
      <c r="C13" s="63" t="s">
        <v>58</v>
      </c>
      <c r="D13" s="62" t="s">
        <v>188</v>
      </c>
      <c r="E13" s="62" t="s">
        <v>43</v>
      </c>
      <c r="F13" s="62">
        <v>13</v>
      </c>
      <c r="G13" s="62" t="s">
        <v>43</v>
      </c>
      <c r="H13" s="62">
        <v>93</v>
      </c>
      <c r="I13" s="47" t="s">
        <v>43</v>
      </c>
    </row>
    <row r="14" spans="2:23">
      <c r="B14" s="64">
        <v>3</v>
      </c>
      <c r="C14" s="63" t="s">
        <v>61</v>
      </c>
      <c r="D14" s="65">
        <v>20</v>
      </c>
      <c r="E14" s="65" t="s">
        <v>65</v>
      </c>
      <c r="F14" s="65" t="s">
        <v>43</v>
      </c>
      <c r="G14" s="65" t="s">
        <v>43</v>
      </c>
      <c r="H14" s="65">
        <v>80</v>
      </c>
      <c r="I14" s="45"/>
    </row>
    <row r="15" spans="2:23">
      <c r="B15" s="64">
        <v>4</v>
      </c>
      <c r="C15" s="63" t="s">
        <v>62</v>
      </c>
      <c r="D15" s="62" t="s">
        <v>188</v>
      </c>
      <c r="E15" s="62" t="s">
        <v>43</v>
      </c>
      <c r="F15" s="62" t="s">
        <v>43</v>
      </c>
      <c r="G15" s="62" t="s">
        <v>43</v>
      </c>
      <c r="H15" s="62">
        <v>80</v>
      </c>
      <c r="I15" s="45">
        <v>18</v>
      </c>
    </row>
    <row r="16" spans="2:23">
      <c r="B16" s="64">
        <v>5</v>
      </c>
      <c r="C16" s="63" t="s">
        <v>95</v>
      </c>
      <c r="D16" s="65" t="s">
        <v>190</v>
      </c>
      <c r="E16" s="65" t="s">
        <v>43</v>
      </c>
      <c r="F16" s="65" t="s">
        <v>43</v>
      </c>
      <c r="G16" s="65" t="s">
        <v>43</v>
      </c>
      <c r="H16" s="65">
        <v>55</v>
      </c>
      <c r="I16" s="45" t="s">
        <v>43</v>
      </c>
    </row>
    <row r="17" spans="2:15" ht="19.5" thickBot="1">
      <c r="B17" s="68">
        <v>6</v>
      </c>
      <c r="C17" s="66" t="s">
        <v>59</v>
      </c>
      <c r="D17" s="67" t="s">
        <v>191</v>
      </c>
      <c r="E17" s="67" t="s">
        <v>43</v>
      </c>
      <c r="F17" s="67" t="s">
        <v>43</v>
      </c>
      <c r="G17" s="67" t="s">
        <v>43</v>
      </c>
      <c r="H17" s="67">
        <v>46</v>
      </c>
      <c r="I17" s="45"/>
    </row>
    <row r="20" spans="2: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>
      <c r="B21" s="280" t="s">
        <v>66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</row>
  </sheetData>
  <sortState ref="C11:H17">
    <sortCondition descending="1" ref="H11:H17"/>
  </sortState>
  <mergeCells count="15">
    <mergeCell ref="B21:O21"/>
    <mergeCell ref="B3:H3"/>
    <mergeCell ref="B2:V2"/>
    <mergeCell ref="B5:W5"/>
    <mergeCell ref="C8:I8"/>
    <mergeCell ref="J8:L8"/>
    <mergeCell ref="M8:O8"/>
    <mergeCell ref="P8:S8"/>
    <mergeCell ref="T8:V8"/>
    <mergeCell ref="B9:B10"/>
    <mergeCell ref="B1:V1"/>
    <mergeCell ref="C6:V6"/>
    <mergeCell ref="C7:I7"/>
    <mergeCell ref="L7:Q7"/>
    <mergeCell ref="T7:V7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ДВ,ДЦ,Р</vt:lpstr>
      <vt:lpstr>Эстафета</vt:lpstr>
      <vt:lpstr>Командный зачет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2019-10-27T15:31:45Z</cp:lastPrinted>
  <dcterms:created xsi:type="dcterms:W3CDTF">2017-02-20T14:54:52Z</dcterms:created>
  <dcterms:modified xsi:type="dcterms:W3CDTF">2019-10-28T11:51:45Z</dcterms:modified>
</cp:coreProperties>
</file>